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x\Desktop\2019 Виконання фінплану\План на 2019\Форми по річному плану\"/>
    </mc:Choice>
  </mc:AlternateContent>
  <bookViews>
    <workbookView xWindow="0" yWindow="0" windowWidth="28800" windowHeight="12345" tabRatio="838"/>
  </bookViews>
  <sheets>
    <sheet name="Осн. фін. пок." sheetId="14" r:id="rId1"/>
    <sheet name="I. Фін результат" sheetId="20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  <sheet name="VII Статутн капіт" sheetId="2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5">' V. Коефіцієнти'!$6:$6</definedName>
    <definedName name="_xlnm.Print_Titles" localSheetId="1">'I. Фін результат'!$4:$6</definedName>
    <definedName name="_xlnm.Print_Titles" localSheetId="2">'ІІ. Розр. з бюджетом'!$4:$6</definedName>
    <definedName name="_xlnm.Print_Titles" localSheetId="3">'ІІІ. Рух грош. коштів'!$4:$6</definedName>
    <definedName name="_xlnm.Print_Titles" localSheetId="0">'Осн. фін. пок.'!$43:$45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Коефіцієнти'!$A$1:$H$27</definedName>
    <definedName name="_xlnm.Print_Area" localSheetId="6">'6.1. Інша інфо_1'!$A$1:$O$62</definedName>
    <definedName name="_xlnm.Print_Area" localSheetId="7">'6.2. Інша інфо_2'!$A$1:$AE$51</definedName>
    <definedName name="_xlnm.Print_Area" localSheetId="1">'I. Фін результат'!$A$1:$J$103</definedName>
    <definedName name="_xlnm.Print_Area" localSheetId="4">'IV. Кап. інвестиції'!$A$1:$J$18</definedName>
    <definedName name="_xlnm.Print_Area" localSheetId="2">'ІІ. Розр. з бюджетом'!$A$1:$J$45</definedName>
    <definedName name="_xlnm.Print_Area" localSheetId="3">'ІІІ. Рух грош. коштів'!$A$1:$J$74</definedName>
    <definedName name="_xlnm.Print_Area" localSheetId="0">'Осн. фін. пок.'!$A$1:$J$141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H81" i="14" l="1"/>
  <c r="E55" i="14"/>
  <c r="F90" i="20"/>
  <c r="F55" i="14"/>
  <c r="E53" i="14"/>
  <c r="I53" i="14"/>
  <c r="C137" i="14" l="1"/>
  <c r="C136" i="14"/>
  <c r="C135" i="14"/>
  <c r="C133" i="14"/>
  <c r="C132" i="14"/>
  <c r="D132" i="14"/>
  <c r="C131" i="14"/>
  <c r="C130" i="14"/>
  <c r="D131" i="14"/>
  <c r="D130" i="14"/>
  <c r="C114" i="14"/>
  <c r="C105" i="14"/>
  <c r="D105" i="14"/>
  <c r="D47" i="14"/>
  <c r="E47" i="14"/>
  <c r="C47" i="14"/>
  <c r="C48" i="14"/>
  <c r="C64" i="14"/>
  <c r="C69" i="14"/>
  <c r="C73" i="14"/>
  <c r="C79" i="14"/>
  <c r="C88" i="14"/>
  <c r="D88" i="14"/>
  <c r="E61" i="14"/>
  <c r="D61" i="14"/>
  <c r="C61" i="14"/>
  <c r="C129" i="14" l="1"/>
  <c r="E26" i="18"/>
  <c r="J26" i="18"/>
  <c r="I26" i="18"/>
  <c r="H26" i="18"/>
  <c r="G26" i="18"/>
  <c r="D26" i="18"/>
  <c r="J16" i="10"/>
  <c r="J92" i="20" l="1"/>
  <c r="H99" i="20"/>
  <c r="C66" i="20" l="1"/>
  <c r="D129" i="14" l="1"/>
  <c r="D133" i="14"/>
  <c r="D85" i="14"/>
  <c r="D84" i="14"/>
  <c r="D83" i="14"/>
  <c r="D82" i="14"/>
  <c r="D79" i="14"/>
  <c r="D76" i="14"/>
  <c r="D75" i="14"/>
  <c r="D74" i="14"/>
  <c r="D73" i="14"/>
  <c r="D69" i="14"/>
  <c r="D67" i="14"/>
  <c r="D66" i="14"/>
  <c r="D65" i="14"/>
  <c r="D64" i="14"/>
  <c r="D60" i="14"/>
  <c r="D59" i="14"/>
  <c r="D58" i="14"/>
  <c r="D57" i="14"/>
  <c r="F20" i="10"/>
  <c r="D20" i="10"/>
  <c r="H20" i="10"/>
  <c r="F16" i="10"/>
  <c r="D42" i="18"/>
  <c r="D22" i="18"/>
  <c r="F27" i="10"/>
  <c r="D137" i="14" s="1"/>
  <c r="F26" i="10"/>
  <c r="D136" i="14" s="1"/>
  <c r="F25" i="10"/>
  <c r="D135" i="14" s="1"/>
  <c r="F12" i="10"/>
  <c r="F24" i="10" l="1"/>
  <c r="D134" i="14" s="1"/>
  <c r="D37" i="19"/>
  <c r="D32" i="19"/>
  <c r="D81" i="14" s="1"/>
  <c r="E32" i="19"/>
  <c r="D27" i="19"/>
  <c r="D80" i="14" s="1"/>
  <c r="D19" i="19"/>
  <c r="D72" i="14" s="1"/>
  <c r="D99" i="20"/>
  <c r="D89" i="20"/>
  <c r="D88" i="20"/>
  <c r="D87" i="20"/>
  <c r="D86" i="20"/>
  <c r="D69" i="20"/>
  <c r="D62" i="14" s="1"/>
  <c r="D66" i="20"/>
  <c r="D54" i="20"/>
  <c r="D53" i="14" s="1"/>
  <c r="D50" i="20"/>
  <c r="D42" i="20"/>
  <c r="D51" i="14" s="1"/>
  <c r="D19" i="20"/>
  <c r="D50" i="14" s="1"/>
  <c r="D9" i="20"/>
  <c r="D18" i="20" l="1"/>
  <c r="D61" i="20" s="1"/>
  <c r="D72" i="20" s="1"/>
  <c r="D77" i="20" s="1"/>
  <c r="D17" i="19" s="1"/>
  <c r="D48" i="14"/>
  <c r="D49" i="14" s="1"/>
  <c r="D80" i="20"/>
  <c r="D52" i="14"/>
  <c r="D54" i="14" s="1"/>
  <c r="D63" i="14" s="1"/>
  <c r="D68" i="14" s="1"/>
  <c r="D84" i="20"/>
  <c r="D90" i="20" s="1"/>
  <c r="D55" i="14" s="1"/>
  <c r="D56" i="14" s="1"/>
  <c r="D81" i="20"/>
  <c r="F110" i="14"/>
  <c r="E110" i="14"/>
  <c r="D110" i="14"/>
  <c r="D16" i="11"/>
  <c r="D15" i="11"/>
  <c r="F114" i="14"/>
  <c r="E114" i="14"/>
  <c r="D114" i="14"/>
  <c r="E42" i="18" l="1"/>
  <c r="F96" i="20" l="1"/>
  <c r="G54" i="20" l="1"/>
  <c r="H54" i="20" l="1"/>
  <c r="F8" i="20" l="1"/>
  <c r="F47" i="14" s="1"/>
  <c r="G47" i="14" s="1"/>
  <c r="H47" i="14" s="1"/>
  <c r="I47" i="14" s="1"/>
  <c r="E79" i="14" l="1"/>
  <c r="J49" i="14"/>
  <c r="J54" i="14" s="1"/>
  <c r="C19" i="20" l="1"/>
  <c r="C50" i="14" s="1"/>
  <c r="J99" i="20"/>
  <c r="F92" i="20" l="1"/>
  <c r="F93" i="20"/>
  <c r="F95" i="20"/>
  <c r="J20" i="10" s="1"/>
  <c r="I99" i="20"/>
  <c r="G99" i="20"/>
  <c r="E99" i="20"/>
  <c r="F98" i="20"/>
  <c r="F97" i="20"/>
  <c r="F99" i="20" l="1"/>
  <c r="F34" i="20"/>
  <c r="G50" i="20"/>
  <c r="H50" i="20"/>
  <c r="I50" i="20"/>
  <c r="J50" i="20"/>
  <c r="F53" i="20"/>
  <c r="F50" i="20" l="1"/>
  <c r="E50" i="20" l="1"/>
  <c r="D117" i="14" l="1"/>
  <c r="C117" i="14"/>
  <c r="C118" i="14" s="1"/>
  <c r="C110" i="14"/>
  <c r="E15" i="11" l="1"/>
  <c r="F15" i="11"/>
  <c r="G15" i="11"/>
  <c r="E83" i="14" l="1"/>
  <c r="E85" i="14"/>
  <c r="E84" i="14"/>
  <c r="F33" i="19" l="1"/>
  <c r="F82" i="14" s="1"/>
  <c r="G82" i="14" s="1"/>
  <c r="J9" i="21"/>
  <c r="J51" i="18" s="1"/>
  <c r="G9" i="21"/>
  <c r="G51" i="18" s="1"/>
  <c r="H9" i="21"/>
  <c r="H51" i="18" s="1"/>
  <c r="I9" i="21"/>
  <c r="I51" i="18" s="1"/>
  <c r="D9" i="21"/>
  <c r="E9" i="21"/>
  <c r="C9" i="21"/>
  <c r="F9" i="21"/>
  <c r="E9" i="20"/>
  <c r="E48" i="14" s="1"/>
  <c r="E49" i="14" s="1"/>
  <c r="O45" i="9"/>
  <c r="Q45" i="9"/>
  <c r="S45" i="9"/>
  <c r="M38" i="9"/>
  <c r="G45" i="9"/>
  <c r="I45" i="9"/>
  <c r="K45" i="9"/>
  <c r="E45" i="9"/>
  <c r="H16" i="10"/>
  <c r="D16" i="10"/>
  <c r="H12" i="10"/>
  <c r="H24" i="10" s="1"/>
  <c r="D12" i="10"/>
  <c r="D24" i="10" s="1"/>
  <c r="C134" i="14" s="1"/>
  <c r="H19" i="19"/>
  <c r="I19" i="19"/>
  <c r="J19" i="19"/>
  <c r="G19" i="19"/>
  <c r="E19" i="19"/>
  <c r="C19" i="19"/>
  <c r="C72" i="14" s="1"/>
  <c r="W17" i="9"/>
  <c r="Q17" i="9"/>
  <c r="T17" i="9"/>
  <c r="V8" i="9"/>
  <c r="N8" i="9"/>
  <c r="AC7" i="9"/>
  <c r="R8" i="9"/>
  <c r="Z7" i="9"/>
  <c r="K47" i="10"/>
  <c r="G124" i="14"/>
  <c r="H124" i="14"/>
  <c r="I124" i="14"/>
  <c r="J124" i="14"/>
  <c r="G120" i="14"/>
  <c r="H120" i="14"/>
  <c r="I120" i="14"/>
  <c r="J120" i="14"/>
  <c r="D124" i="14"/>
  <c r="E124" i="14"/>
  <c r="D120" i="14"/>
  <c r="E120" i="14"/>
  <c r="F125" i="14"/>
  <c r="F126" i="14"/>
  <c r="F127" i="14"/>
  <c r="F121" i="14"/>
  <c r="F122" i="14"/>
  <c r="F123" i="14"/>
  <c r="D62" i="10"/>
  <c r="G62" i="10"/>
  <c r="J62" i="10"/>
  <c r="M59" i="10"/>
  <c r="M56" i="10"/>
  <c r="M53" i="10"/>
  <c r="M38" i="10"/>
  <c r="J38" i="10"/>
  <c r="G38" i="10"/>
  <c r="D38" i="10"/>
  <c r="N13" i="10"/>
  <c r="N14" i="10"/>
  <c r="N15" i="10"/>
  <c r="N17" i="10"/>
  <c r="N18" i="10"/>
  <c r="N19" i="10"/>
  <c r="L20" i="10"/>
  <c r="N21" i="10"/>
  <c r="N22" i="10"/>
  <c r="N23" i="10"/>
  <c r="J25" i="10"/>
  <c r="F135" i="14" s="1"/>
  <c r="J26" i="10"/>
  <c r="J27" i="10"/>
  <c r="F137" i="14" s="1"/>
  <c r="F136" i="14"/>
  <c r="H25" i="10"/>
  <c r="E135" i="14" s="1"/>
  <c r="H26" i="10"/>
  <c r="E136" i="14" s="1"/>
  <c r="H27" i="10"/>
  <c r="E137" i="14" s="1"/>
  <c r="E134" i="14"/>
  <c r="E133" i="14"/>
  <c r="F131" i="14"/>
  <c r="F130" i="14"/>
  <c r="E131" i="14"/>
  <c r="E132" i="14"/>
  <c r="E130" i="14"/>
  <c r="E102" i="14"/>
  <c r="F102" i="14"/>
  <c r="C102" i="14"/>
  <c r="E54" i="20"/>
  <c r="E57" i="14"/>
  <c r="E58" i="14"/>
  <c r="E59" i="14"/>
  <c r="E60" i="14"/>
  <c r="E64" i="14"/>
  <c r="E65" i="14"/>
  <c r="E66" i="14"/>
  <c r="E67" i="14"/>
  <c r="C42" i="20"/>
  <c r="C51" i="14" s="1"/>
  <c r="C50" i="20"/>
  <c r="C52" i="14" s="1"/>
  <c r="C54" i="20"/>
  <c r="C53" i="14" s="1"/>
  <c r="C58" i="14"/>
  <c r="C60" i="14"/>
  <c r="C57" i="14"/>
  <c r="C59" i="14"/>
  <c r="C69" i="20"/>
  <c r="C62" i="14" s="1"/>
  <c r="C65" i="14"/>
  <c r="C66" i="14"/>
  <c r="C67" i="14"/>
  <c r="E20" i="11"/>
  <c r="F20" i="11"/>
  <c r="G20" i="11"/>
  <c r="D20" i="11"/>
  <c r="C7" i="3"/>
  <c r="C96" i="14" s="1"/>
  <c r="D19" i="11" s="1"/>
  <c r="D18" i="11"/>
  <c r="E16" i="11"/>
  <c r="F16" i="11"/>
  <c r="G16" i="11"/>
  <c r="E87" i="20"/>
  <c r="E89" i="20"/>
  <c r="C86" i="20"/>
  <c r="C88" i="20"/>
  <c r="C87" i="20"/>
  <c r="C89" i="20"/>
  <c r="E105" i="14"/>
  <c r="F105" i="14"/>
  <c r="D7" i="3"/>
  <c r="E96" i="14"/>
  <c r="D93" i="14"/>
  <c r="E88" i="14"/>
  <c r="E93" i="14"/>
  <c r="F88" i="14"/>
  <c r="C14" i="18"/>
  <c r="C8" i="18" s="1"/>
  <c r="C22" i="18"/>
  <c r="C37" i="18"/>
  <c r="C42" i="18"/>
  <c r="C52" i="18"/>
  <c r="C50" i="18" s="1"/>
  <c r="C59" i="18"/>
  <c r="C57" i="18" s="1"/>
  <c r="C93" i="14"/>
  <c r="D89" i="14"/>
  <c r="E89" i="14"/>
  <c r="C89" i="14"/>
  <c r="F68" i="18"/>
  <c r="F93" i="14" s="1"/>
  <c r="F64" i="18"/>
  <c r="F63" i="18"/>
  <c r="F58" i="18"/>
  <c r="F62" i="18"/>
  <c r="F61" i="18"/>
  <c r="F60" i="18"/>
  <c r="J59" i="18"/>
  <c r="J57" i="18" s="1"/>
  <c r="I59" i="18"/>
  <c r="I57" i="18" s="1"/>
  <c r="H59" i="18"/>
  <c r="H57" i="18"/>
  <c r="G59" i="18"/>
  <c r="G57" i="18"/>
  <c r="E59" i="18"/>
  <c r="E57" i="18" s="1"/>
  <c r="D59" i="18"/>
  <c r="D57" i="18" s="1"/>
  <c r="J52" i="18"/>
  <c r="I52" i="18"/>
  <c r="H52" i="18"/>
  <c r="G52" i="18"/>
  <c r="E52" i="18"/>
  <c r="E50" i="18" s="1"/>
  <c r="E65" i="18" s="1"/>
  <c r="E92" i="14" s="1"/>
  <c r="D52" i="18"/>
  <c r="D50" i="18" s="1"/>
  <c r="D65" i="18" s="1"/>
  <c r="D92" i="14" s="1"/>
  <c r="F53" i="18"/>
  <c r="F54" i="18"/>
  <c r="F55" i="18"/>
  <c r="F56" i="18"/>
  <c r="H42" i="18"/>
  <c r="I42" i="18"/>
  <c r="J42" i="18"/>
  <c r="G42" i="18"/>
  <c r="F47" i="18"/>
  <c r="F46" i="18"/>
  <c r="F45" i="18"/>
  <c r="F44" i="18"/>
  <c r="F43" i="18"/>
  <c r="H37" i="18"/>
  <c r="H48" i="18" s="1"/>
  <c r="I37" i="18"/>
  <c r="J37" i="18"/>
  <c r="G37" i="18"/>
  <c r="D37" i="18"/>
  <c r="D48" i="18" s="1"/>
  <c r="D91" i="14" s="1"/>
  <c r="E37" i="18"/>
  <c r="E48" i="18"/>
  <c r="E91" i="14" s="1"/>
  <c r="D19" i="18"/>
  <c r="C26" i="18"/>
  <c r="C19" i="18" s="1"/>
  <c r="J22" i="18"/>
  <c r="I22" i="18"/>
  <c r="H22" i="18"/>
  <c r="G22" i="18"/>
  <c r="E22" i="18"/>
  <c r="E19" i="18" s="1"/>
  <c r="H14" i="18"/>
  <c r="H8" i="18" s="1"/>
  <c r="I14" i="18"/>
  <c r="I8" i="18"/>
  <c r="J14" i="18"/>
  <c r="J8" i="18"/>
  <c r="G14" i="18"/>
  <c r="D14" i="18"/>
  <c r="D8" i="18" s="1"/>
  <c r="E14" i="18"/>
  <c r="E8" i="18" s="1"/>
  <c r="F9" i="18"/>
  <c r="F10" i="18"/>
  <c r="F11" i="18"/>
  <c r="F12" i="18"/>
  <c r="F89" i="14" s="1"/>
  <c r="F13" i="18"/>
  <c r="F15" i="18"/>
  <c r="F16" i="18"/>
  <c r="F17" i="18"/>
  <c r="F18" i="18"/>
  <c r="F23" i="18"/>
  <c r="F24" i="18"/>
  <c r="F25" i="18"/>
  <c r="F27" i="18"/>
  <c r="F28" i="18"/>
  <c r="F29" i="18"/>
  <c r="F30" i="18"/>
  <c r="F31" i="18"/>
  <c r="F32" i="18"/>
  <c r="F33" i="18"/>
  <c r="F34" i="18"/>
  <c r="F20" i="18"/>
  <c r="F21" i="18"/>
  <c r="C27" i="19"/>
  <c r="C80" i="14" s="1"/>
  <c r="C32" i="19"/>
  <c r="C81" i="14" s="1"/>
  <c r="C37" i="19"/>
  <c r="E82" i="14"/>
  <c r="E76" i="14"/>
  <c r="C76" i="14"/>
  <c r="E75" i="14"/>
  <c r="C75" i="14"/>
  <c r="E74" i="14"/>
  <c r="E73" i="14"/>
  <c r="E72" i="14"/>
  <c r="H37" i="19"/>
  <c r="I37" i="19"/>
  <c r="J37" i="19"/>
  <c r="G37" i="19"/>
  <c r="F37" i="19" s="1"/>
  <c r="E37" i="19"/>
  <c r="J32" i="19"/>
  <c r="I32" i="19"/>
  <c r="H32" i="19"/>
  <c r="G32" i="19"/>
  <c r="E81" i="14"/>
  <c r="H27" i="19"/>
  <c r="I27" i="19"/>
  <c r="J27" i="19"/>
  <c r="G27" i="19"/>
  <c r="E27" i="19"/>
  <c r="E80" i="14" s="1"/>
  <c r="F20" i="19"/>
  <c r="F73" i="14" s="1"/>
  <c r="G73" i="14" s="1"/>
  <c r="F21" i="19"/>
  <c r="F74" i="14" s="1"/>
  <c r="F22" i="19"/>
  <c r="F75" i="14" s="1"/>
  <c r="F23" i="19"/>
  <c r="F76" i="14" s="1"/>
  <c r="F24" i="19"/>
  <c r="F25" i="19"/>
  <c r="F26" i="19"/>
  <c r="F79" i="14" s="1"/>
  <c r="G79" i="14" s="1"/>
  <c r="H79" i="14" s="1"/>
  <c r="I79" i="14" s="1"/>
  <c r="F28" i="19"/>
  <c r="F29" i="19"/>
  <c r="F30" i="19"/>
  <c r="F31" i="19"/>
  <c r="F34" i="19"/>
  <c r="F83" i="14" s="1"/>
  <c r="G83" i="14" s="1"/>
  <c r="H83" i="14" s="1"/>
  <c r="I83" i="14" s="1"/>
  <c r="F35" i="19"/>
  <c r="F84" i="14" s="1"/>
  <c r="G84" i="14" s="1"/>
  <c r="I84" i="14" s="1"/>
  <c r="F36" i="19"/>
  <c r="F85" i="14" s="1"/>
  <c r="G85" i="14" s="1"/>
  <c r="I85" i="14" s="1"/>
  <c r="F38" i="19"/>
  <c r="F39" i="19"/>
  <c r="H9" i="19"/>
  <c r="I9" i="19"/>
  <c r="J9" i="19"/>
  <c r="G9" i="19"/>
  <c r="J63" i="14"/>
  <c r="J68" i="14" s="1"/>
  <c r="J98" i="14" s="1"/>
  <c r="C70" i="14"/>
  <c r="D70" i="14"/>
  <c r="E70" i="14"/>
  <c r="E69" i="14"/>
  <c r="J56" i="14"/>
  <c r="H89" i="20"/>
  <c r="I89" i="20"/>
  <c r="J89" i="20"/>
  <c r="G89" i="20"/>
  <c r="H88" i="20"/>
  <c r="I88" i="20"/>
  <c r="J88" i="20"/>
  <c r="G88" i="20"/>
  <c r="E88" i="20"/>
  <c r="H87" i="20"/>
  <c r="I87" i="20"/>
  <c r="J87" i="20"/>
  <c r="G87" i="20"/>
  <c r="H86" i="20"/>
  <c r="I86" i="20"/>
  <c r="J86" i="20"/>
  <c r="G86" i="20"/>
  <c r="E86" i="20"/>
  <c r="E19" i="20"/>
  <c r="E50" i="14" s="1"/>
  <c r="E42" i="20"/>
  <c r="E51" i="14" s="1"/>
  <c r="E69" i="20"/>
  <c r="E62" i="14" s="1"/>
  <c r="G9" i="20"/>
  <c r="H9" i="20"/>
  <c r="H18" i="20" s="1"/>
  <c r="I9" i="20"/>
  <c r="I18" i="20" s="1"/>
  <c r="J9" i="20"/>
  <c r="G19" i="20"/>
  <c r="H19" i="20"/>
  <c r="I19" i="20"/>
  <c r="J19" i="20"/>
  <c r="F43" i="20"/>
  <c r="F44" i="20"/>
  <c r="F45" i="20"/>
  <c r="F46" i="20"/>
  <c r="F47" i="20"/>
  <c r="F48" i="20"/>
  <c r="F49" i="20"/>
  <c r="F55" i="20"/>
  <c r="F56" i="20"/>
  <c r="F57" i="20"/>
  <c r="F58" i="20"/>
  <c r="F59" i="20"/>
  <c r="F60" i="20"/>
  <c r="F63" i="20"/>
  <c r="F58" i="14" s="1"/>
  <c r="F65" i="20"/>
  <c r="F60" i="14" s="1"/>
  <c r="F70" i="20"/>
  <c r="F71" i="20"/>
  <c r="F73" i="20"/>
  <c r="F76" i="20"/>
  <c r="F67" i="14" s="1"/>
  <c r="G42" i="20"/>
  <c r="G69" i="20"/>
  <c r="H42" i="20"/>
  <c r="H69" i="20"/>
  <c r="I42" i="20"/>
  <c r="I54" i="20"/>
  <c r="I69" i="20"/>
  <c r="J42" i="20"/>
  <c r="J69" i="20"/>
  <c r="E52" i="14"/>
  <c r="F51" i="20"/>
  <c r="F52" i="20"/>
  <c r="E66" i="20"/>
  <c r="E80" i="20" s="1"/>
  <c r="F62" i="20"/>
  <c r="F57" i="14" s="1"/>
  <c r="F64" i="20"/>
  <c r="F59" i="14" s="1"/>
  <c r="F67" i="20"/>
  <c r="F68" i="20"/>
  <c r="F74" i="20"/>
  <c r="F65" i="14" s="1"/>
  <c r="F75" i="20"/>
  <c r="F66" i="14" s="1"/>
  <c r="G66" i="20"/>
  <c r="G80" i="20" s="1"/>
  <c r="H66" i="20"/>
  <c r="H80" i="20" s="1"/>
  <c r="I66" i="20"/>
  <c r="J66" i="20"/>
  <c r="C80" i="20"/>
  <c r="C99" i="20"/>
  <c r="J85" i="20"/>
  <c r="I85" i="20"/>
  <c r="H85" i="20"/>
  <c r="F82" i="20"/>
  <c r="F79" i="20"/>
  <c r="F70" i="14" s="1"/>
  <c r="F78" i="20"/>
  <c r="F69" i="14" s="1"/>
  <c r="F41" i="20"/>
  <c r="F40" i="20"/>
  <c r="F39" i="20"/>
  <c r="F38" i="20"/>
  <c r="F37" i="20"/>
  <c r="F36" i="20"/>
  <c r="F35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7" i="20"/>
  <c r="F16" i="20"/>
  <c r="F15" i="20"/>
  <c r="F14" i="20"/>
  <c r="F13" i="20"/>
  <c r="F12" i="20"/>
  <c r="F11" i="20"/>
  <c r="F10" i="20"/>
  <c r="F11" i="19"/>
  <c r="F12" i="19"/>
  <c r="F14" i="19"/>
  <c r="F15" i="19"/>
  <c r="F16" i="19"/>
  <c r="G26" i="9"/>
  <c r="G27" i="9"/>
  <c r="AB26" i="9"/>
  <c r="AC26" i="9"/>
  <c r="AD26" i="9"/>
  <c r="AE26" i="9"/>
  <c r="AB27" i="9"/>
  <c r="AC27" i="9"/>
  <c r="AD27" i="9"/>
  <c r="AE27" i="9"/>
  <c r="L26" i="9"/>
  <c r="L27" i="9"/>
  <c r="Q26" i="9"/>
  <c r="Q27" i="9"/>
  <c r="V26" i="9"/>
  <c r="V27" i="9"/>
  <c r="V28" i="9" s="1"/>
  <c r="L13" i="10"/>
  <c r="L14" i="10"/>
  <c r="L15" i="10"/>
  <c r="L17" i="10"/>
  <c r="L18" i="10"/>
  <c r="L19" i="10"/>
  <c r="L21" i="10"/>
  <c r="L22" i="10"/>
  <c r="L23" i="10"/>
  <c r="L26" i="10"/>
  <c r="F13" i="19"/>
  <c r="F10" i="19"/>
  <c r="M44" i="9"/>
  <c r="M43" i="9"/>
  <c r="M42" i="9"/>
  <c r="M41" i="9"/>
  <c r="M40" i="9"/>
  <c r="M39" i="9"/>
  <c r="AC28" i="9"/>
  <c r="Z28" i="9"/>
  <c r="Y28" i="9"/>
  <c r="X28" i="9"/>
  <c r="W28" i="9"/>
  <c r="U28" i="9"/>
  <c r="T28" i="9"/>
  <c r="S28" i="9"/>
  <c r="R28" i="9"/>
  <c r="P28" i="9"/>
  <c r="O28" i="9"/>
  <c r="N28" i="9"/>
  <c r="M28" i="9"/>
  <c r="K28" i="9"/>
  <c r="J28" i="9"/>
  <c r="I28" i="9"/>
  <c r="H28" i="9"/>
  <c r="F13" i="3"/>
  <c r="F11" i="3"/>
  <c r="F10" i="3"/>
  <c r="F9" i="3"/>
  <c r="F8" i="3"/>
  <c r="F40" i="18"/>
  <c r="F39" i="18"/>
  <c r="F38" i="18"/>
  <c r="B56" i="14"/>
  <c r="C65" i="18"/>
  <c r="C92" i="14" s="1"/>
  <c r="F133" i="14"/>
  <c r="F18" i="11"/>
  <c r="F66" i="20" l="1"/>
  <c r="F26" i="18"/>
  <c r="E19" i="11"/>
  <c r="D96" i="14"/>
  <c r="M62" i="10"/>
  <c r="C86" i="14"/>
  <c r="F59" i="18"/>
  <c r="M45" i="9"/>
  <c r="F69" i="20"/>
  <c r="F62" i="14" s="1"/>
  <c r="F88" i="20"/>
  <c r="C48" i="18"/>
  <c r="C91" i="14" s="1"/>
  <c r="E129" i="14"/>
  <c r="H73" i="14"/>
  <c r="G72" i="14"/>
  <c r="C40" i="19"/>
  <c r="G50" i="18"/>
  <c r="G65" i="18" s="1"/>
  <c r="E18" i="11"/>
  <c r="F37" i="18"/>
  <c r="G48" i="18"/>
  <c r="N12" i="10"/>
  <c r="G81" i="14"/>
  <c r="D35" i="18"/>
  <c r="I48" i="18"/>
  <c r="L25" i="10"/>
  <c r="N27" i="10"/>
  <c r="L27" i="10"/>
  <c r="I19" i="18"/>
  <c r="I35" i="18" s="1"/>
  <c r="J48" i="18"/>
  <c r="F42" i="18"/>
  <c r="F32" i="19"/>
  <c r="F81" i="14" s="1"/>
  <c r="D40" i="19"/>
  <c r="D86" i="14" s="1"/>
  <c r="F19" i="19"/>
  <c r="F72" i="14" s="1"/>
  <c r="F9" i="19"/>
  <c r="F64" i="14"/>
  <c r="E35" i="18"/>
  <c r="E90" i="14" s="1"/>
  <c r="E94" i="14" s="1"/>
  <c r="E109" i="14" s="1"/>
  <c r="AA27" i="9"/>
  <c r="AE28" i="9"/>
  <c r="Z8" i="9"/>
  <c r="AC8" i="9"/>
  <c r="F7" i="3"/>
  <c r="G18" i="11" s="1"/>
  <c r="N25" i="10"/>
  <c r="N16" i="10"/>
  <c r="L16" i="10"/>
  <c r="J24" i="10"/>
  <c r="F134" i="14" s="1"/>
  <c r="L12" i="10"/>
  <c r="N20" i="10"/>
  <c r="G81" i="20"/>
  <c r="J18" i="20"/>
  <c r="J81" i="20"/>
  <c r="G18" i="20"/>
  <c r="G61" i="20" s="1"/>
  <c r="G84" i="20" s="1"/>
  <c r="F85" i="20"/>
  <c r="F42" i="20"/>
  <c r="F51" i="14" s="1"/>
  <c r="I51" i="14" s="1"/>
  <c r="H61" i="20"/>
  <c r="H84" i="20" s="1"/>
  <c r="H90" i="20" s="1"/>
  <c r="F9" i="20"/>
  <c r="F48" i="14" s="1"/>
  <c r="E18" i="20"/>
  <c r="E61" i="20" s="1"/>
  <c r="AD28" i="9"/>
  <c r="AB28" i="9"/>
  <c r="F52" i="14"/>
  <c r="I52" i="14" s="1"/>
  <c r="F19" i="20"/>
  <c r="F50" i="14" s="1"/>
  <c r="I50" i="14" s="1"/>
  <c r="F57" i="18"/>
  <c r="F117" i="14"/>
  <c r="F118" i="14" s="1"/>
  <c r="F101" i="14"/>
  <c r="F124" i="14"/>
  <c r="I50" i="18"/>
  <c r="I65" i="18" s="1"/>
  <c r="Q28" i="9"/>
  <c r="L28" i="9"/>
  <c r="G28" i="9"/>
  <c r="I80" i="20"/>
  <c r="F89" i="20"/>
  <c r="F48" i="18"/>
  <c r="F91" i="14" s="1"/>
  <c r="F52" i="18"/>
  <c r="C101" i="14"/>
  <c r="F120" i="14"/>
  <c r="E117" i="14"/>
  <c r="E118" i="14" s="1"/>
  <c r="E101" i="14"/>
  <c r="I81" i="20"/>
  <c r="F54" i="20"/>
  <c r="F87" i="20"/>
  <c r="J80" i="20"/>
  <c r="I61" i="20"/>
  <c r="I84" i="20" s="1"/>
  <c r="I90" i="20" s="1"/>
  <c r="F86" i="20"/>
  <c r="F80" i="20"/>
  <c r="F8" i="11"/>
  <c r="E54" i="14"/>
  <c r="E63" i="14" s="1"/>
  <c r="E68" i="14" s="1"/>
  <c r="C49" i="14"/>
  <c r="D8" i="11" s="1"/>
  <c r="C81" i="20"/>
  <c r="C18" i="20"/>
  <c r="G8" i="18"/>
  <c r="F14" i="18"/>
  <c r="G19" i="18"/>
  <c r="F22" i="18"/>
  <c r="J50" i="18"/>
  <c r="J65" i="18" s="1"/>
  <c r="AA26" i="9"/>
  <c r="H81" i="20"/>
  <c r="E81" i="20"/>
  <c r="E40" i="19"/>
  <c r="E86" i="14" s="1"/>
  <c r="G40" i="19"/>
  <c r="F27" i="19"/>
  <c r="F80" i="14" s="1"/>
  <c r="G80" i="14" s="1"/>
  <c r="H80" i="14" s="1"/>
  <c r="I80" i="14" s="1"/>
  <c r="I40" i="19"/>
  <c r="H19" i="18"/>
  <c r="H35" i="18" s="1"/>
  <c r="J19" i="18"/>
  <c r="J35" i="18" s="1"/>
  <c r="C35" i="18"/>
  <c r="C90" i="14" s="1"/>
  <c r="F19" i="11"/>
  <c r="N26" i="10"/>
  <c r="J40" i="19"/>
  <c r="H40" i="19"/>
  <c r="H50" i="18"/>
  <c r="F51" i="18"/>
  <c r="D118" i="14"/>
  <c r="J61" i="20" l="1"/>
  <c r="J72" i="20" s="1"/>
  <c r="J77" i="20" s="1"/>
  <c r="J17" i="19" s="1"/>
  <c r="D66" i="18"/>
  <c r="D69" i="18" s="1"/>
  <c r="D90" i="14"/>
  <c r="D94" i="14" s="1"/>
  <c r="D109" i="14" s="1"/>
  <c r="F53" i="14"/>
  <c r="F81" i="20"/>
  <c r="F49" i="14"/>
  <c r="G8" i="11" s="1"/>
  <c r="G48" i="14"/>
  <c r="I73" i="14"/>
  <c r="I72" i="14" s="1"/>
  <c r="H72" i="14"/>
  <c r="C61" i="20"/>
  <c r="C72" i="20" s="1"/>
  <c r="C77" i="20" s="1"/>
  <c r="C17" i="19" s="1"/>
  <c r="G86" i="14"/>
  <c r="I82" i="14"/>
  <c r="I81" i="14" s="1"/>
  <c r="I86" i="14" s="1"/>
  <c r="F10" i="11"/>
  <c r="E99" i="14"/>
  <c r="L24" i="10"/>
  <c r="N24" i="10"/>
  <c r="I66" i="18"/>
  <c r="I69" i="18" s="1"/>
  <c r="E66" i="18"/>
  <c r="AA28" i="9"/>
  <c r="L29" i="9" s="1"/>
  <c r="F96" i="14"/>
  <c r="G19" i="11" s="1"/>
  <c r="G72" i="20"/>
  <c r="G77" i="20" s="1"/>
  <c r="G17" i="19" s="1"/>
  <c r="H72" i="20"/>
  <c r="H77" i="20" s="1"/>
  <c r="H17" i="19" s="1"/>
  <c r="F18" i="20"/>
  <c r="F61" i="20" s="1"/>
  <c r="F72" i="20" s="1"/>
  <c r="F77" i="20" s="1"/>
  <c r="F17" i="19" s="1"/>
  <c r="I72" i="20"/>
  <c r="I77" i="20" s="1"/>
  <c r="I17" i="19" s="1"/>
  <c r="E72" i="20"/>
  <c r="E77" i="20" s="1"/>
  <c r="E17" i="19" s="1"/>
  <c r="E84" i="20"/>
  <c r="E90" i="20" s="1"/>
  <c r="F9" i="11" s="1"/>
  <c r="C54" i="14"/>
  <c r="C63" i="14" s="1"/>
  <c r="C68" i="14" s="1"/>
  <c r="E98" i="14"/>
  <c r="F11" i="11"/>
  <c r="E100" i="14"/>
  <c r="F12" i="11"/>
  <c r="C84" i="20"/>
  <c r="C90" i="20" s="1"/>
  <c r="C55" i="14" s="1"/>
  <c r="D14" i="11" s="1"/>
  <c r="E8" i="11"/>
  <c r="J66" i="18"/>
  <c r="J69" i="18" s="1"/>
  <c r="G90" i="20"/>
  <c r="F54" i="14"/>
  <c r="F63" i="14" s="1"/>
  <c r="F68" i="14" s="1"/>
  <c r="F99" i="14" s="1"/>
  <c r="C66" i="18"/>
  <c r="C69" i="18" s="1"/>
  <c r="C94" i="14"/>
  <c r="C109" i="14" s="1"/>
  <c r="F40" i="19"/>
  <c r="F86" i="14" s="1"/>
  <c r="F19" i="18"/>
  <c r="G35" i="18"/>
  <c r="F8" i="18"/>
  <c r="H65" i="18"/>
  <c r="F50" i="18"/>
  <c r="J84" i="20" l="1"/>
  <c r="J90" i="20" s="1"/>
  <c r="V29" i="9"/>
  <c r="H86" i="14"/>
  <c r="H48" i="14"/>
  <c r="G49" i="14"/>
  <c r="G63" i="14" s="1"/>
  <c r="C99" i="14"/>
  <c r="D12" i="11"/>
  <c r="Q29" i="9"/>
  <c r="G29" i="9"/>
  <c r="E56" i="14"/>
  <c r="F14" i="11"/>
  <c r="E14" i="11"/>
  <c r="C98" i="14"/>
  <c r="D11" i="11"/>
  <c r="D10" i="11"/>
  <c r="C100" i="14"/>
  <c r="G11" i="11"/>
  <c r="F100" i="14"/>
  <c r="E11" i="11"/>
  <c r="C56" i="14"/>
  <c r="D9" i="11"/>
  <c r="F98" i="14"/>
  <c r="G10" i="11"/>
  <c r="G12" i="11"/>
  <c r="D98" i="14"/>
  <c r="E10" i="11"/>
  <c r="E12" i="11"/>
  <c r="G66" i="18"/>
  <c r="G69" i="18" s="1"/>
  <c r="F35" i="18"/>
  <c r="F90" i="14" s="1"/>
  <c r="H66" i="18"/>
  <c r="H69" i="18" s="1"/>
  <c r="F65" i="18"/>
  <c r="F84" i="20" l="1"/>
  <c r="F56" i="14" s="1"/>
  <c r="I48" i="14"/>
  <c r="I49" i="14" s="1"/>
  <c r="I54" i="14" s="1"/>
  <c r="I63" i="14" s="1"/>
  <c r="H49" i="14"/>
  <c r="H54" i="14" s="1"/>
  <c r="H63" i="14" s="1"/>
  <c r="AA29" i="9"/>
  <c r="G64" i="14"/>
  <c r="G68" i="14" s="1"/>
  <c r="G98" i="14" s="1"/>
  <c r="G9" i="11"/>
  <c r="E9" i="11"/>
  <c r="F92" i="14"/>
  <c r="F94" i="14" s="1"/>
  <c r="F109" i="14" s="1"/>
  <c r="F66" i="18"/>
  <c r="F69" i="18" s="1"/>
  <c r="G14" i="11" l="1"/>
  <c r="I64" i="14"/>
  <c r="I68" i="14" s="1"/>
  <c r="I98" i="14" s="1"/>
  <c r="H64" i="14"/>
  <c r="H68" i="14" s="1"/>
  <c r="H98" i="14" s="1"/>
  <c r="G56" i="14"/>
  <c r="I55" i="14" l="1"/>
  <c r="I56" i="14" s="1"/>
  <c r="H56" i="14"/>
</calcChain>
</file>

<file path=xl/sharedStrings.xml><?xml version="1.0" encoding="utf-8"?>
<sst xmlns="http://schemas.openxmlformats.org/spreadsheetml/2006/main" count="1170" uniqueCount="482">
  <si>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</si>
  <si>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</si>
  <si>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</si>
  <si>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</si>
  <si>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</si>
  <si>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</si>
  <si>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</si>
  <si>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</si>
  <si>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</si>
  <si>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</si>
  <si>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</si>
  <si>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</si>
  <si>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</si>
  <si>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</si>
  <si>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</si>
  <si>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</si>
  <si>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</si>
  <si>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</si>
  <si>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</si>
  <si>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</si>
  <si>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</si>
  <si>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</si>
  <si>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</si>
  <si>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</si>
  <si>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</si>
  <si>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</si>
  <si>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</si>
  <si>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</si>
  <si>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</si>
  <si>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</si>
  <si>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</si>
  <si>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</si>
  <si>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</si>
  <si>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</si>
  <si>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</si>
  <si>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</si>
  <si>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</si>
  <si>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</si>
  <si>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</si>
  <si>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</si>
  <si>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</si>
  <si>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</si>
  <si>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</si>
  <si>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</si>
  <si>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</si>
  <si>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</si>
  <si>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</si>
  <si>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</si>
  <si>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</si>
  <si>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</si>
  <si>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</si>
  <si>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</si>
  <si>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</si>
  <si>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</si>
  <si>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</si>
  <si>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</si>
  <si>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</si>
  <si>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</si>
  <si>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</si>
  <si>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</si>
  <si>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</si>
  <si>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</si>
  <si>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</si>
  <si>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</si>
  <si>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</si>
  <si>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</si>
  <si>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</si>
  <si>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</si>
  <si>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</si>
  <si>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</si>
  <si>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</si>
  <si>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</si>
  <si>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</si>
  <si>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</si>
  <si>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</si>
  <si>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</si>
  <si>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</si>
  <si>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</si>
  <si>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</si>
  <si>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Заборгованість на останню дату</t>
  </si>
  <si>
    <t>Бюджетне фінансування</t>
  </si>
  <si>
    <t>інші платежі (розшифрувати)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</si>
  <si>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</si>
  <si>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</si>
  <si>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</si>
  <si>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</si>
  <si>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</si>
  <si>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</si>
  <si>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</si>
  <si>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</si>
  <si>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</si>
  <si>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</si>
  <si>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</si>
  <si>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</si>
  <si>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</si>
  <si>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</si>
  <si>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</si>
  <si>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</si>
  <si>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</si>
  <si>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</si>
  <si>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</si>
  <si>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</si>
  <si>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</si>
  <si>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</si>
  <si>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</si>
  <si>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</si>
  <si>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</si>
  <si>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</si>
  <si>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</si>
  <si>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</si>
  <si>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</si>
  <si>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</si>
  <si>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</si>
  <si>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</si>
  <si>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</si>
  <si>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</si>
  <si>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</si>
  <si>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(найменування підприємства)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</si>
  <si>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</si>
  <si>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</si>
  <si>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</si>
  <si>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</si>
  <si>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</si>
  <si>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</si>
  <si>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</si>
  <si>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</si>
  <si>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</si>
  <si>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</si>
  <si>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</si>
  <si>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</si>
  <si>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</si>
  <si>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</si>
  <si>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</si>
  <si>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</si>
  <si>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</si>
  <si>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</si>
  <si>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</si>
  <si>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</si>
  <si>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</si>
  <si>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</si>
  <si>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</si>
  <si>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</si>
  <si>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</si>
  <si>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</si>
  <si>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</si>
  <si>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</si>
  <si>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</si>
  <si>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</si>
  <si>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</si>
  <si>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</si>
  <si>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</si>
  <si>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</si>
  <si>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</si>
  <si>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</si>
  <si>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</si>
  <si>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</si>
  <si>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</si>
  <si>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</si>
  <si>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</si>
  <si>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</si>
  <si>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</si>
  <si>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</si>
  <si>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</si>
  <si>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</si>
  <si>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</si>
  <si>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</si>
  <si>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</si>
  <si>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</si>
  <si>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</si>
  <si>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</si>
  <si>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</si>
  <si>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</si>
  <si>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</si>
  <si>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</si>
  <si>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Неконтрольована частка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</si>
  <si>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</si>
  <si>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</si>
  <si>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</si>
  <si>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</si>
  <si>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</si>
  <si>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</si>
  <si>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</si>
  <si>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</si>
  <si>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</si>
  <si>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</si>
  <si>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</si>
  <si>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</si>
  <si>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</si>
  <si>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                    (підпис)</t>
  </si>
  <si>
    <t xml:space="preserve">Найменування об’єктів </t>
  </si>
  <si>
    <t>Власні кошти (розшифрувати)</t>
  </si>
  <si>
    <t>Валовий прибуток/збиток</t>
  </si>
  <si>
    <t>витрати на сировину та основні матеріали</t>
  </si>
  <si>
    <t>Матеріальні витрати, у тому числі: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</si>
  <si>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</si>
  <si>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</si>
  <si>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</si>
  <si>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</si>
  <si>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</si>
  <si>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</si>
  <si>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 xml:space="preserve">у тому числі </t>
  </si>
  <si>
    <t>Рік початку                і закінчення будівництва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</si>
  <si>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</si>
  <si>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</si>
  <si>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</si>
  <si>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</si>
  <si>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</si>
  <si>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</si>
  <si>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</si>
  <si>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</si>
  <si>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</si>
  <si>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</si>
  <si>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</si>
  <si>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</si>
  <si>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</si>
  <si>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</si>
  <si>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</si>
  <si>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</si>
  <si>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</si>
  <si>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</si>
  <si>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</si>
  <si>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</si>
  <si>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</si>
  <si>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</si>
  <si>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</si>
  <si>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</si>
  <si>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</si>
  <si>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</si>
  <si>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</si>
  <si>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</si>
  <si>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</si>
  <si>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</si>
  <si>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</si>
  <si>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</si>
  <si>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</si>
  <si>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</si>
  <si>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</si>
  <si>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</si>
  <si>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</si>
  <si>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</si>
  <si>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</si>
  <si>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</si>
  <si>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</si>
  <si>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</si>
  <si>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</si>
  <si>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</si>
  <si>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</si>
  <si>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</si>
  <si>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</si>
  <si>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</si>
  <si>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</si>
  <si>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</si>
  <si>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</si>
  <si>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</si>
  <si>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</si>
  <si>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</si>
  <si>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</si>
  <si>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</si>
  <si>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</si>
  <si>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</si>
  <si>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</si>
  <si>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</si>
  <si>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</si>
  <si>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</si>
  <si>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нетипові операційні витрати 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</si>
  <si>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</si>
  <si>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</si>
  <si>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</si>
  <si>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</si>
  <si>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</si>
  <si>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</si>
  <si>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</si>
  <si>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</si>
  <si>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</si>
  <si>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</si>
  <si>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</si>
  <si>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</si>
  <si>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</si>
  <si>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</si>
  <si>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рентна плата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</si>
  <si>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</si>
  <si>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</si>
  <si>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</si>
  <si>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</si>
  <si>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</si>
  <si>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</si>
  <si>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</si>
  <si>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</si>
  <si>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 xml:space="preserve">Видатки грошових коштів від фінансової діяльності </t>
  </si>
  <si>
    <t>Витрачання на викуп власних акцій</t>
  </si>
  <si>
    <t>Повернення коштів за довгостроковими зобов'язаннями, у тому числі: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</si>
  <si>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</si>
  <si>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</si>
  <si>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</si>
  <si>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Найменування видів діяльності за КВЕД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</si>
  <si>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</si>
  <si>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</si>
  <si>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</si>
  <si>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</si>
  <si>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</si>
  <si>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</si>
  <si>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</si>
  <si>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</si>
  <si>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</si>
  <si>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</si>
  <si>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</si>
  <si>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</si>
  <si>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</si>
  <si>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Сплата податків та зборів до місцевих бюджетів (податкові платежі)</t>
  </si>
  <si>
    <t xml:space="preserve">Сплата податків, зборів та інших обов'язкових платежів 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</si>
  <si>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</si>
  <si>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</si>
  <si>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</si>
  <si>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</si>
  <si>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</si>
  <si>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</si>
  <si>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</si>
  <si>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</si>
  <si>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</si>
  <si>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</si>
  <si>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М. П. (посада, П.І.Б., дата, підпис)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</si>
  <si>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</si>
  <si>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</si>
  <si>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</si>
  <si>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</si>
  <si>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</si>
  <si>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</si>
  <si>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</si>
  <si>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</si>
  <si>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</si>
  <si>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</si>
  <si>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</si>
  <si>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</si>
  <si>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</si>
  <si>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</si>
  <si>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</si>
  <si>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</si>
  <si>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</si>
  <si>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</si>
  <si>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</si>
  <si>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</si>
  <si>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</si>
  <si>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</si>
  <si>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</si>
  <si>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</si>
  <si>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</si>
  <si>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</si>
  <si>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</si>
  <si>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</si>
  <si>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</si>
  <si>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</si>
  <si>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</si>
  <si>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</si>
  <si>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</si>
  <si>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</si>
  <si>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</si>
  <si>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</si>
  <si>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</si>
  <si>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у тому числі за основними видами діяльності за КВЕД (розшифрувати)</t>
  </si>
  <si>
    <t>РОЗГЛЯНУТО</t>
  </si>
  <si>
    <t>ПОГОДЖЕНО:</t>
  </si>
  <si>
    <t xml:space="preserve">    </t>
  </si>
  <si>
    <t>(директор галузевого департаменту  міської ради)</t>
  </si>
  <si>
    <t>(тис. грн.)</t>
  </si>
  <si>
    <t>Первісна балансова вартість введених потужностей на початок планового року (зазначити рік)</t>
  </si>
  <si>
    <t>Незавершене будівництво на початок планового року (зазначити рік)</t>
  </si>
  <si>
    <t>тис. грн.</t>
  </si>
  <si>
    <t xml:space="preserve">у тому числі за кварталами </t>
  </si>
  <si>
    <t>(тис.грн.)</t>
  </si>
  <si>
    <t>Надходження коштів з міського бюджету</t>
  </si>
  <si>
    <t>VІІ. Розподіл коштів, отриманих з міського бюджету на поповнення Статутного капіталу</t>
  </si>
  <si>
    <t>Поповнення статутного капіталу підприємства</t>
  </si>
  <si>
    <t>поповнення обігових коштів підприємства (розшифрувати)</t>
  </si>
  <si>
    <t xml:space="preserve">Направлення коштів на: </t>
  </si>
  <si>
    <t>придбання на оновлення необоротних активів (розшифрувати)</t>
  </si>
  <si>
    <t>комунальними підприємствами до міського бюджету</t>
  </si>
  <si>
    <t>Інші податки, збори та платежі,
усього, у тому числі:</t>
  </si>
  <si>
    <t>відрахування частини чистого прибутку комунальними підприємствами міста до міського бюджету</t>
  </si>
  <si>
    <t>Інші податки, збори та платежі, усього, у тому числі: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</si>
  <si>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</si>
  <si>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</si>
  <si>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</si>
  <si>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</si>
  <si>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</si>
  <si>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</si>
  <si>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</si>
  <si>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</si>
  <si>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</si>
  <si>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</si>
  <si>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7. Джерела капітальних інвестицій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</si>
  <si>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</si>
  <si>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</si>
  <si>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</si>
  <si>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</si>
  <si>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</si>
  <si>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</si>
  <si>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</si>
  <si>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</si>
  <si>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</si>
  <si>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t xml:space="preserve">Факт минулого 2017 року </t>
  </si>
  <si>
    <t xml:space="preserve">Фінансовий план поточного 2018 року </t>
  </si>
  <si>
    <t xml:space="preserve">Очікуваний показник до кінця поточного 2018 року </t>
  </si>
  <si>
    <t xml:space="preserve">Плановий 2019 рік </t>
  </si>
  <si>
    <t>плановий 2019 рік +1 рік</t>
  </si>
  <si>
    <t>плановий 2019 рік +2 роки</t>
  </si>
  <si>
    <t>плановий 2019 рік +3 роки</t>
  </si>
  <si>
    <t xml:space="preserve">Плановий 2019 рік (усього) </t>
  </si>
  <si>
    <t xml:space="preserve">Плановий
 2019 рік (усього) </t>
  </si>
  <si>
    <t xml:space="preserve">План поточного 2018 року </t>
  </si>
  <si>
    <t>Фінансовий план поточного 2018 року</t>
  </si>
  <si>
    <t>Очікуваний показник до кінця поточного 2018 року</t>
  </si>
  <si>
    <t xml:space="preserve">Плановий 
2019 рік (усього)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</si>
  <si>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</si>
  <si>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</si>
  <si>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</si>
  <si>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</si>
  <si>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до фінансового плану на 2019 рік</t>
  </si>
  <si>
    <t>Фінансовий план
поточного 2018 року</t>
  </si>
  <si>
    <t>Плановий 2019 рік до очікуваного показника до кінця поточного 2018 року, %</t>
  </si>
  <si>
    <t xml:space="preserve">Очікуваний показник до кінця поточного 2018  року </t>
  </si>
  <si>
    <t>Плановий 2019 рік до факту минулого 2017 року, %</t>
  </si>
  <si>
    <t xml:space="preserve">за минулий 2017 рік </t>
  </si>
  <si>
    <t xml:space="preserve">за плановий 2019 рік </t>
  </si>
  <si>
    <t>Фактичний показник за минулий 2017 рік</t>
  </si>
  <si>
    <t>Плановий показник поточного 2018 року</t>
  </si>
  <si>
    <t>Плановий 2019 рік</t>
  </si>
  <si>
    <t>Заборгованість за кредитами на початок 2019 року</t>
  </si>
  <si>
    <t>Заборгованість за кредитами на кінець 2019 року</t>
  </si>
  <si>
    <t xml:space="preserve">факт
минулого 2017 року </t>
  </si>
  <si>
    <t xml:space="preserve">фінансовий план
поточного 2018 року </t>
  </si>
  <si>
    <t xml:space="preserve">плановий 2019 рік </t>
  </si>
  <si>
    <t>Плановий 2019 рік до плану
поточного 2018 року, %</t>
  </si>
  <si>
    <t>Плановий 2019 рік до факту
минулого 2017 року, %</t>
  </si>
  <si>
    <t xml:space="preserve"> тис. грн (без ПДВ)</t>
  </si>
  <si>
    <t>Плановий 2019 рік (усього)</t>
  </si>
  <si>
    <t>Директор департаменту економіки і інвестицій міської ради</t>
  </si>
  <si>
    <t>В.В. Погосян</t>
  </si>
  <si>
    <t>Директор департаменту фінансв міської ради</t>
  </si>
  <si>
    <t>Н.Д. Луценко</t>
  </si>
  <si>
    <t>Директор департаменту адміністративних послуг</t>
  </si>
  <si>
    <t>І.В.Копчук</t>
  </si>
  <si>
    <t>КП "Школяр"</t>
  </si>
  <si>
    <t>56.29</t>
  </si>
  <si>
    <t>комунальне підприємство</t>
  </si>
  <si>
    <t>Департамент адміністративних послуг</t>
  </si>
  <si>
    <t>комунальна</t>
  </si>
  <si>
    <t>м.Вінниця, Брацлавська, 33</t>
  </si>
  <si>
    <t>(0432)617925</t>
  </si>
  <si>
    <t>Окунь А.В.</t>
  </si>
  <si>
    <t>інші податки та збори (військовий збір)</t>
  </si>
  <si>
    <t xml:space="preserve">інші доходи </t>
  </si>
  <si>
    <t>консультаційні та інформаційні послуги ( в т.ч. послуги по договору ЦПХ)</t>
  </si>
  <si>
    <t>інші податки та збори (податок на прибуток)</t>
  </si>
  <si>
    <t>інші податки, збори та платежі (профвнески)</t>
  </si>
  <si>
    <t>КП Школяр</t>
  </si>
  <si>
    <t>послуги  харчування учнів в їдальні шкіл</t>
  </si>
  <si>
    <t>реалізації  гарячого харчування та буфетної продукції через поточну лінію їдальні шкіл</t>
  </si>
  <si>
    <t>ВАЗ (Лада) 21144</t>
  </si>
  <si>
    <t>для поїздок, пов’язаних із службовою діяльністю посадових осіб  організації</t>
  </si>
  <si>
    <t>Марміти (6 окремих одиниць)</t>
  </si>
  <si>
    <t>А.В.Окунь</t>
  </si>
  <si>
    <t>Столи кухонні (3 окремих одиниці)</t>
  </si>
  <si>
    <t>-</t>
  </si>
  <si>
    <t>по виконавчим листам</t>
  </si>
  <si>
    <t>ФІНАНСОВИЙ ПЛАН КП ШКОЛЯР  на 2019 рік</t>
  </si>
  <si>
    <t xml:space="preserve"> </t>
  </si>
  <si>
    <t>тис. грн</t>
  </si>
  <si>
    <t xml:space="preserve">Одиниця виміру, </t>
  </si>
  <si>
    <t xml:space="preserve">Постачання інших готових справ </t>
  </si>
  <si>
    <t>Сфера обслуговування</t>
  </si>
  <si>
    <t>м. Вінниця</t>
  </si>
  <si>
    <t xml:space="preserve">  Т.в.о. директора КП</t>
  </si>
  <si>
    <t xml:space="preserve"> Т.в.о. директора КП</t>
  </si>
  <si>
    <t xml:space="preserve"> (посада)</t>
  </si>
  <si>
    <t>Т.в.о.директора КП</t>
  </si>
  <si>
    <t>Т.в.о. директора КП</t>
  </si>
  <si>
    <t xml:space="preserve">(ініціали, прізвище)    </t>
  </si>
  <si>
    <t>Фактичний показник поточного року
 за  9 місяців 2018р.</t>
  </si>
  <si>
    <t xml:space="preserve">інші операційні витрати </t>
  </si>
  <si>
    <t>Сплата дивідендів</t>
  </si>
  <si>
    <r>
      <rPr>
        <b/>
        <sz val="14"/>
        <rFont val="Times New Roman"/>
        <family val="1"/>
        <charset val="204"/>
      </rPr>
      <t>інші операційні доходи</t>
    </r>
    <r>
      <rPr>
        <sz val="14"/>
        <rFont val="Times New Roman"/>
        <family val="1"/>
        <charset val="204"/>
      </rPr>
      <t xml:space="preserve"> (% нараховані на залишки коштів на поточному рахунку)</t>
    </r>
  </si>
  <si>
    <t xml:space="preserve"> Т.в.о.директора КП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</si>
</sst>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#,##0&quot;р.&quot;;[Red]\-#,##0&quot;р.&quot;"/>
    <numFmt numFmtId="7" formatCode="#,##0.00&quot;р.&quot;;\-#,##0.00&quot;р.&quot;"/>
    <numFmt numFmtId="43" formatCode="_-* #,##0.00_р_._-;\-* #,##0.00_р_._-;_-* &quot;-&quot;??_р_._-;_-@_-"/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0.0"/>
    <numFmt numFmtId="167" formatCode="#,##0.0"/>
    <numFmt numFmtId="168" formatCode="###\ ##0.000"/>
    <numFmt numFmtId="169" formatCode="_(&quot;$&quot;* #,##0.00_);_(&quot;$&quot;* \(#,##0.00\);_(&quot;$&quot;* &quot;-&quot;??_);_(@_)"/>
    <numFmt numFmtId="170" formatCode="_(* #,##0_);_(* \(#,##0\);_(* &quot;-&quot;_);_(@_)"/>
    <numFmt numFmtId="171" formatCode="_(* #,##0.00_);_(* \(#,##0.00\);_(* &quot;-&quot;??_);_(@_)"/>
    <numFmt numFmtId="172" formatCode="#,##0.0_ ;[Red]\-#,##0.0\ "/>
    <numFmt numFmtId="173" formatCode="0.0;\(0.0\);\ ;\-"/>
    <numFmt numFmtId="174" formatCode="_(* #,##0.0_);_(* \(#,##0.0\);_(* &quot;-&quot;??_);_(@_)"/>
    <numFmt numFmtId="175" formatCode="_(* #,##0_);_(* \(#,##0\);_(* &quot;-&quot;??_);_(@_)"/>
    <numFmt numFmtId="176" formatCode="_(* #,##0.0_);_(* \(#,##0.0\);_(* &quot;-&quot;_);_(@_)"/>
  </numFmts>
  <fonts count="8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0"/>
      <name val="Arial Cyr"/>
      <charset val="204"/>
    </font>
    <font>
      <b/>
      <u/>
      <sz val="10"/>
      <name val="Arial Cyr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3">
    <xf numFmtId="0" fontId="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5" fillId="2" borderId="0" applyNumberFormat="0" applyBorder="0" applyAlignment="0" applyProtection="0"/>
    <xf numFmtId="0" fontId="1" fillId="2" borderId="0" applyNumberFormat="0" applyBorder="0" applyAlignment="0" applyProtection="0"/>
    <xf numFmtId="0" fontId="35" fillId="3" borderId="0" applyNumberFormat="0" applyBorder="0" applyAlignment="0" applyProtection="0"/>
    <xf numFmtId="0" fontId="1" fillId="3" borderId="0" applyNumberFormat="0" applyBorder="0" applyAlignment="0" applyProtection="0"/>
    <xf numFmtId="0" fontId="35" fillId="4" borderId="0" applyNumberFormat="0" applyBorder="0" applyAlignment="0" applyProtection="0"/>
    <xf numFmtId="0" fontId="1" fillId="4" borderId="0" applyNumberFormat="0" applyBorder="0" applyAlignment="0" applyProtection="0"/>
    <xf numFmtId="0" fontId="35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6" borderId="0" applyNumberFormat="0" applyBorder="0" applyAlignment="0" applyProtection="0"/>
    <xf numFmtId="0" fontId="1" fillId="6" borderId="0" applyNumberFormat="0" applyBorder="0" applyAlignment="0" applyProtection="0"/>
    <xf numFmtId="0" fontId="35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5" fillId="8" borderId="0" applyNumberFormat="0" applyBorder="0" applyAlignment="0" applyProtection="0"/>
    <xf numFmtId="0" fontId="1" fillId="8" borderId="0" applyNumberFormat="0" applyBorder="0" applyAlignment="0" applyProtection="0"/>
    <xf numFmtId="0" fontId="35" fillId="9" borderId="0" applyNumberFormat="0" applyBorder="0" applyAlignment="0" applyProtection="0"/>
    <xf numFmtId="0" fontId="1" fillId="9" borderId="0" applyNumberFormat="0" applyBorder="0" applyAlignment="0" applyProtection="0"/>
    <xf numFmtId="0" fontId="35" fillId="10" borderId="0" applyNumberFormat="0" applyBorder="0" applyAlignment="0" applyProtection="0"/>
    <xf numFmtId="0" fontId="1" fillId="10" borderId="0" applyNumberFormat="0" applyBorder="0" applyAlignment="0" applyProtection="0"/>
    <xf numFmtId="0" fontId="35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8" borderId="0" applyNumberFormat="0" applyBorder="0" applyAlignment="0" applyProtection="0"/>
    <xf numFmtId="0" fontId="1" fillId="8" borderId="0" applyNumberFormat="0" applyBorder="0" applyAlignment="0" applyProtection="0"/>
    <xf numFmtId="0" fontId="35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6" fillId="12" borderId="0" applyNumberFormat="0" applyBorder="0" applyAlignment="0" applyProtection="0"/>
    <xf numFmtId="0" fontId="18" fillId="12" borderId="0" applyNumberFormat="0" applyBorder="0" applyAlignment="0" applyProtection="0"/>
    <xf numFmtId="0" fontId="36" fillId="9" borderId="0" applyNumberFormat="0" applyBorder="0" applyAlignment="0" applyProtection="0"/>
    <xf numFmtId="0" fontId="18" fillId="9" borderId="0" applyNumberFormat="0" applyBorder="0" applyAlignment="0" applyProtection="0"/>
    <xf numFmtId="0" fontId="36" fillId="10" borderId="0" applyNumberFormat="0" applyBorder="0" applyAlignment="0" applyProtection="0"/>
    <xf numFmtId="0" fontId="18" fillId="10" borderId="0" applyNumberFormat="0" applyBorder="0" applyAlignment="0" applyProtection="0"/>
    <xf numFmtId="0" fontId="36" fillId="13" borderId="0" applyNumberFormat="0" applyBorder="0" applyAlignment="0" applyProtection="0"/>
    <xf numFmtId="0" fontId="18" fillId="13" borderId="0" applyNumberFormat="0" applyBorder="0" applyAlignment="0" applyProtection="0"/>
    <xf numFmtId="0" fontId="36" fillId="14" borderId="0" applyNumberFormat="0" applyBorder="0" applyAlignment="0" applyProtection="0"/>
    <xf numFmtId="0" fontId="18" fillId="14" borderId="0" applyNumberFormat="0" applyBorder="0" applyAlignment="0" applyProtection="0"/>
    <xf numFmtId="0" fontId="36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29" fillId="3" borderId="0" applyNumberFormat="0" applyBorder="0" applyAlignment="0" applyProtection="0"/>
    <xf numFmtId="0" fontId="21" fillId="20" borderId="1" applyNumberFormat="0" applyAlignment="0" applyProtection="0"/>
    <xf numFmtId="0" fontId="26" fillId="21" borderId="2" applyNumberFormat="0" applyAlignment="0" applyProtection="0"/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165" fontId="15" fillId="0" borderId="0" applyFont="0" applyFill="0" applyBorder="0" applyAlignment="0" applyProtection="0"/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0" fontId="30" fillId="0" borderId="0" applyNumberFormat="0" applyFill="0" applyBorder="0" applyAlignment="0" applyProtection="0"/>
    <xf numFmtId="168" fontId="38" fillId="0" borderId="0" applyAlignment="0">
      <alignment wrapText="1"/>
    </xf>
    <xf numFmtId="0" fontId="33" fillId="4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40" fillId="22" borderId="7">
      <alignment horizontal="left" vertical="center"/>
      <protection locked="0"/>
    </xf>
    <xf numFmtId="49" fontId="40" fillId="22" borderId="7">
      <alignment horizontal="left" vertical="center"/>
    </xf>
    <xf numFmtId="4" fontId="40" fillId="22" borderId="7">
      <alignment horizontal="right" vertical="center"/>
      <protection locked="0"/>
    </xf>
    <xf numFmtId="4" fontId="40" fillId="22" borderId="7">
      <alignment horizontal="right" vertical="center"/>
    </xf>
    <xf numFmtId="4" fontId="41" fillId="22" borderId="7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7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7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9" fontId="46" fillId="22" borderId="3">
      <alignment horizontal="left" vertical="center"/>
      <protection locked="0"/>
    </xf>
    <xf numFmtId="49" fontId="46" fillId="22" borderId="3">
      <alignment horizontal="left" vertical="center"/>
    </xf>
    <xf numFmtId="4" fontId="45" fillId="22" borderId="3">
      <alignment horizontal="right" vertical="center"/>
      <protection locked="0"/>
    </xf>
    <xf numFmtId="4" fontId="45" fillId="22" borderId="3">
      <alignment horizontal="right" vertical="center"/>
    </xf>
    <xf numFmtId="4" fontId="47" fillId="22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" fontId="49" fillId="0" borderId="3">
      <alignment horizontal="right" vertical="center"/>
      <protection locked="0"/>
    </xf>
    <xf numFmtId="49" fontId="50" fillId="0" borderId="3">
      <alignment horizontal="left" vertical="center"/>
      <protection locked="0"/>
    </xf>
    <xf numFmtId="49" fontId="50" fillId="0" borderId="3">
      <alignment horizontal="left" vertical="center"/>
    </xf>
    <xf numFmtId="49" fontId="51" fillId="0" borderId="3">
      <alignment horizontal="left" vertical="center"/>
      <protection locked="0"/>
    </xf>
    <xf numFmtId="49" fontId="51" fillId="0" borderId="3">
      <alignment horizontal="left" vertical="center"/>
    </xf>
    <xf numFmtId="4" fontId="50" fillId="0" borderId="3">
      <alignment horizontal="right" vertical="center"/>
      <protection locked="0"/>
    </xf>
    <xf numFmtId="4" fontId="50" fillId="0" borderId="3">
      <alignment horizontal="right" vertical="center"/>
    </xf>
    <xf numFmtId="49" fontId="48" fillId="0" borderId="3">
      <alignment horizontal="left" vertical="center"/>
      <protection locked="0"/>
    </xf>
    <xf numFmtId="49" fontId="49" fillId="0" borderId="3">
      <alignment horizontal="left" vertical="center"/>
      <protection locked="0"/>
    </xf>
    <xf numFmtId="4" fontId="48" fillId="0" borderId="3">
      <alignment horizontal="right" vertical="center"/>
      <protection locked="0"/>
    </xf>
    <xf numFmtId="0" fontId="31" fillId="0" borderId="8" applyNumberFormat="0" applyFill="0" applyAlignment="0" applyProtection="0"/>
    <xf numFmtId="0" fontId="28" fillId="23" borderId="0" applyNumberFormat="0" applyBorder="0" applyAlignment="0" applyProtection="0"/>
    <xf numFmtId="0" fontId="15" fillId="0" borderId="0"/>
    <xf numFmtId="0" fontId="15" fillId="0" borderId="0"/>
    <xf numFmtId="0" fontId="1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2" fillId="26" borderId="3">
      <alignment horizontal="right" vertical="center"/>
      <protection locked="0"/>
    </xf>
    <xf numFmtId="4" fontId="52" fillId="27" borderId="3">
      <alignment horizontal="right" vertical="center"/>
      <protection locked="0"/>
    </xf>
    <xf numFmtId="4" fontId="52" fillId="28" borderId="3">
      <alignment horizontal="right" vertical="center"/>
      <protection locked="0"/>
    </xf>
    <xf numFmtId="0" fontId="20" fillId="20" borderId="10" applyNumberFormat="0" applyAlignment="0" applyProtection="0"/>
    <xf numFmtId="49" fontId="37" fillId="0" borderId="3">
      <alignment horizontal="left" vertical="center" wrapText="1"/>
      <protection locked="0"/>
    </xf>
    <xf numFmtId="49" fontId="37" fillId="0" borderId="3">
      <alignment horizontal="left" vertical="center" wrapText="1"/>
      <protection locked="0"/>
    </xf>
    <xf numFmtId="0" fontId="27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6" fillId="16" borderId="0" applyNumberFormat="0" applyBorder="0" applyAlignment="0" applyProtection="0"/>
    <xf numFmtId="0" fontId="18" fillId="16" borderId="0" applyNumberFormat="0" applyBorder="0" applyAlignment="0" applyProtection="0"/>
    <xf numFmtId="0" fontId="36" fillId="17" borderId="0" applyNumberFormat="0" applyBorder="0" applyAlignment="0" applyProtection="0"/>
    <xf numFmtId="0" fontId="18" fillId="17" borderId="0" applyNumberFormat="0" applyBorder="0" applyAlignment="0" applyProtection="0"/>
    <xf numFmtId="0" fontId="36" fillId="18" borderId="0" applyNumberFormat="0" applyBorder="0" applyAlignment="0" applyProtection="0"/>
    <xf numFmtId="0" fontId="18" fillId="18" borderId="0" applyNumberFormat="0" applyBorder="0" applyAlignment="0" applyProtection="0"/>
    <xf numFmtId="0" fontId="36" fillId="13" borderId="0" applyNumberFormat="0" applyBorder="0" applyAlignment="0" applyProtection="0"/>
    <xf numFmtId="0" fontId="18" fillId="13" borderId="0" applyNumberFormat="0" applyBorder="0" applyAlignment="0" applyProtection="0"/>
    <xf numFmtId="0" fontId="36" fillId="14" borderId="0" applyNumberFormat="0" applyBorder="0" applyAlignment="0" applyProtection="0"/>
    <xf numFmtId="0" fontId="18" fillId="14" borderId="0" applyNumberFormat="0" applyBorder="0" applyAlignment="0" applyProtection="0"/>
    <xf numFmtId="0" fontId="36" fillId="19" borderId="0" applyNumberFormat="0" applyBorder="0" applyAlignment="0" applyProtection="0"/>
    <xf numFmtId="0" fontId="18" fillId="19" borderId="0" applyNumberFormat="0" applyBorder="0" applyAlignment="0" applyProtection="0"/>
    <xf numFmtId="0" fontId="53" fillId="7" borderId="1" applyNumberFormat="0" applyAlignment="0" applyProtection="0"/>
    <xf numFmtId="0" fontId="19" fillId="7" borderId="1" applyNumberFormat="0" applyAlignment="0" applyProtection="0"/>
    <xf numFmtId="0" fontId="54" fillId="20" borderId="10" applyNumberFormat="0" applyAlignment="0" applyProtection="0"/>
    <xf numFmtId="0" fontId="20" fillId="20" borderId="10" applyNumberFormat="0" applyAlignment="0" applyProtection="0"/>
    <xf numFmtId="0" fontId="55" fillId="20" borderId="1" applyNumberFormat="0" applyAlignment="0" applyProtection="0"/>
    <xf numFmtId="0" fontId="21" fillId="20" borderId="1" applyNumberFormat="0" applyAlignment="0" applyProtection="0"/>
    <xf numFmtId="169" fontId="15" fillId="0" borderId="0" applyFont="0" applyFill="0" applyBorder="0" applyAlignment="0" applyProtection="0"/>
    <xf numFmtId="0" fontId="56" fillId="0" borderId="4" applyNumberFormat="0" applyFill="0" applyAlignment="0" applyProtection="0"/>
    <xf numFmtId="0" fontId="22" fillId="0" borderId="4" applyNumberFormat="0" applyFill="0" applyAlignment="0" applyProtection="0"/>
    <xf numFmtId="0" fontId="57" fillId="0" borderId="5" applyNumberFormat="0" applyFill="0" applyAlignment="0" applyProtection="0"/>
    <xf numFmtId="0" fontId="23" fillId="0" borderId="5" applyNumberFormat="0" applyFill="0" applyAlignment="0" applyProtection="0"/>
    <xf numFmtId="0" fontId="58" fillId="0" borderId="6" applyNumberFormat="0" applyFill="0" applyAlignment="0" applyProtection="0"/>
    <xf numFmtId="0" fontId="24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9" fillId="0" borderId="11" applyNumberFormat="0" applyFill="0" applyAlignment="0" applyProtection="0"/>
    <xf numFmtId="0" fontId="25" fillId="0" borderId="11" applyNumberFormat="0" applyFill="0" applyAlignment="0" applyProtection="0"/>
    <xf numFmtId="0" fontId="60" fillId="21" borderId="2" applyNumberFormat="0" applyAlignment="0" applyProtection="0"/>
    <xf numFmtId="0" fontId="26" fillId="21" borderId="2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3" borderId="0" applyNumberFormat="0" applyBorder="0" applyAlignment="0" applyProtection="0"/>
    <xf numFmtId="0" fontId="28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75" fillId="0" borderId="0"/>
    <xf numFmtId="0" fontId="15" fillId="0" borderId="0"/>
    <xf numFmtId="0" fontId="2" fillId="0" borderId="0"/>
    <xf numFmtId="0" fontId="15" fillId="0" borderId="0"/>
    <xf numFmtId="0" fontId="15" fillId="0" borderId="0" applyNumberFormat="0" applyFont="0" applyFill="0" applyBorder="0" applyAlignment="0" applyProtection="0">
      <alignment vertical="top"/>
    </xf>
    <xf numFmtId="0" fontId="15" fillId="0" borderId="0" applyNumberFormat="0" applyFont="0" applyFill="0" applyBorder="0" applyAlignment="0" applyProtection="0">
      <alignment vertical="top"/>
    </xf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62" fillId="3" borderId="0" applyNumberFormat="0" applyBorder="0" applyAlignment="0" applyProtection="0"/>
    <xf numFmtId="0" fontId="29" fillId="3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4" fillId="25" borderId="9" applyNumberFormat="0" applyFont="0" applyAlignment="0" applyProtection="0"/>
    <xf numFmtId="0" fontId="1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8" applyNumberFormat="0" applyFill="0" applyAlignment="0" applyProtection="0"/>
    <xf numFmtId="0" fontId="31" fillId="0" borderId="8" applyNumberFormat="0" applyFill="0" applyAlignment="0" applyProtection="0"/>
    <xf numFmtId="0" fontId="3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0" fontId="68" fillId="0" borderId="0" applyFont="0" applyFill="0" applyBorder="0" applyAlignment="0" applyProtection="0"/>
    <xf numFmtId="171" fontId="6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9" fillId="4" borderId="0" applyNumberFormat="0" applyBorder="0" applyAlignment="0" applyProtection="0"/>
    <xf numFmtId="0" fontId="33" fillId="4" borderId="0" applyNumberFormat="0" applyBorder="0" applyAlignment="0" applyProtection="0"/>
    <xf numFmtId="173" fontId="70" fillId="22" borderId="12" applyFill="0" applyBorder="0">
      <alignment horizontal="center" vertical="center" wrapText="1"/>
      <protection locked="0"/>
    </xf>
    <xf numFmtId="168" fontId="71" fillId="0" borderId="0">
      <alignment wrapText="1"/>
    </xf>
    <xf numFmtId="168" fontId="38" fillId="0" borderId="0">
      <alignment wrapText="1"/>
    </xf>
  </cellStyleXfs>
  <cellXfs count="421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67" fontId="5" fillId="0" borderId="0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Alignment="1">
      <alignment vertical="center"/>
    </xf>
    <xf numFmtId="0" fontId="14" fillId="0" borderId="0" xfId="0" applyFont="1" applyFill="1"/>
    <xf numFmtId="16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9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0" xfId="245" applyFont="1" applyFill="1" applyBorder="1" applyAlignment="1">
      <alignment vertical="center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7" fillId="0" borderId="0" xfId="245" applyFont="1" applyFill="1"/>
    <xf numFmtId="0" fontId="7" fillId="0" borderId="0" xfId="0" applyFont="1" applyFill="1" applyAlignment="1">
      <alignment vertical="center"/>
    </xf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4" fillId="0" borderId="0" xfId="0" applyFont="1" applyFill="1" applyBorder="1" applyAlignment="1" applyProtection="1">
      <alignment horizontal="left" vertical="center"/>
      <protection locked="0"/>
    </xf>
    <xf numFmtId="167" fontId="4" fillId="0" borderId="0" xfId="0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7" fillId="0" borderId="0" xfId="0" applyFont="1" applyFill="1"/>
    <xf numFmtId="0" fontId="17" fillId="0" borderId="0" xfId="0" applyFont="1" applyFill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5" fillId="0" borderId="3" xfId="237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3" xfId="237" applyNumberFormat="1" applyFont="1" applyFill="1" applyBorder="1" applyAlignment="1">
      <alignment horizontal="left" vertical="top" wrapText="1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right" vertical="center"/>
    </xf>
    <xf numFmtId="0" fontId="5" fillId="29" borderId="0" xfId="0" applyFont="1" applyFill="1" applyBorder="1" applyAlignment="1">
      <alignment horizontal="center" vertical="center"/>
    </xf>
    <xf numFmtId="0" fontId="5" fillId="29" borderId="13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left" vertical="center"/>
    </xf>
    <xf numFmtId="0" fontId="5" fillId="29" borderId="0" xfId="0" applyFont="1" applyFill="1" applyAlignment="1">
      <alignment horizontal="left" vertical="center"/>
    </xf>
    <xf numFmtId="0" fontId="5" fillId="29" borderId="0" xfId="0" applyFont="1" applyFill="1" applyAlignment="1">
      <alignment horizontal="center" vertical="center"/>
    </xf>
    <xf numFmtId="0" fontId="7" fillId="29" borderId="0" xfId="0" applyFont="1" applyFill="1" applyBorder="1" applyAlignment="1">
      <alignment horizontal="center" vertical="center"/>
    </xf>
    <xf numFmtId="0" fontId="8" fillId="29" borderId="0" xfId="0" applyFont="1" applyFill="1" applyAlignment="1">
      <alignment horizontal="left" vertical="center"/>
    </xf>
    <xf numFmtId="0" fontId="5" fillId="29" borderId="20" xfId="0" applyFont="1" applyFill="1" applyBorder="1" applyAlignment="1">
      <alignment horizontal="left" vertical="center"/>
    </xf>
    <xf numFmtId="0" fontId="5" fillId="29" borderId="0" xfId="0" applyFont="1" applyFill="1" applyAlignment="1">
      <alignment vertical="center"/>
    </xf>
    <xf numFmtId="0" fontId="5" fillId="29" borderId="13" xfId="0" applyFont="1" applyFill="1" applyBorder="1" applyAlignment="1">
      <alignment vertical="center"/>
    </xf>
    <xf numFmtId="0" fontId="8" fillId="29" borderId="0" xfId="0" applyFont="1" applyFill="1" applyAlignment="1">
      <alignment horizontal="center" vertical="center"/>
    </xf>
    <xf numFmtId="0" fontId="8" fillId="29" borderId="0" xfId="0" applyFont="1" applyFill="1" applyAlignment="1">
      <alignment vertical="center"/>
    </xf>
    <xf numFmtId="0" fontId="8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right" vertical="center" wrapText="1"/>
    </xf>
    <xf numFmtId="0" fontId="0" fillId="0" borderId="0" xfId="0" applyFill="1"/>
    <xf numFmtId="0" fontId="5" fillId="29" borderId="3" xfId="245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245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29" borderId="0" xfId="0" applyFont="1" applyFill="1" applyAlignment="1">
      <alignment horizontal="left" vertical="center"/>
    </xf>
    <xf numFmtId="0" fontId="5" fillId="29" borderId="0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5" fillId="29" borderId="3" xfId="0" applyFont="1" applyFill="1" applyBorder="1" applyAlignment="1">
      <alignment horizontal="center" vertical="center" wrapText="1" shrinkToFit="1"/>
    </xf>
    <xf numFmtId="0" fontId="5" fillId="29" borderId="3" xfId="182" applyFont="1" applyFill="1" applyBorder="1" applyAlignment="1">
      <alignment vertical="center" wrapText="1"/>
      <protection locked="0"/>
    </xf>
    <xf numFmtId="0" fontId="5" fillId="29" borderId="3" xfId="0" applyFont="1" applyFill="1" applyBorder="1" applyAlignment="1">
      <alignment horizontal="center" vertical="center"/>
    </xf>
    <xf numFmtId="170" fontId="5" fillId="29" borderId="3" xfId="0" applyNumberFormat="1" applyFont="1" applyFill="1" applyBorder="1" applyAlignment="1">
      <alignment horizontal="center" vertical="center" wrapText="1"/>
    </xf>
    <xf numFmtId="0" fontId="4" fillId="29" borderId="3" xfId="182" applyFont="1" applyFill="1" applyBorder="1" applyAlignment="1">
      <alignment vertical="center" wrapText="1"/>
      <protection locked="0"/>
    </xf>
    <xf numFmtId="170" fontId="4" fillId="29" borderId="3" xfId="0" applyNumberFormat="1" applyFont="1" applyFill="1" applyBorder="1" applyAlignment="1">
      <alignment horizontal="center" vertical="center" wrapText="1"/>
    </xf>
    <xf numFmtId="0" fontId="4" fillId="29" borderId="3" xfId="0" applyFont="1" applyFill="1" applyBorder="1" applyAlignment="1">
      <alignment vertical="center" wrapText="1"/>
    </xf>
    <xf numFmtId="0" fontId="4" fillId="29" borderId="3" xfId="0" applyFont="1" applyFill="1" applyBorder="1" applyAlignment="1" applyProtection="1">
      <alignment vertical="center" wrapText="1"/>
      <protection locked="0"/>
    </xf>
    <xf numFmtId="176" fontId="4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5" fillId="29" borderId="3" xfId="0" quotePrefix="1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0" fontId="4" fillId="29" borderId="3" xfId="245" applyFont="1" applyFill="1" applyBorder="1" applyAlignment="1">
      <alignment horizontal="left" vertical="center" wrapText="1"/>
    </xf>
    <xf numFmtId="0" fontId="5" fillId="29" borderId="3" xfId="245" applyFont="1" applyFill="1" applyBorder="1" applyAlignment="1">
      <alignment horizontal="center" vertical="center"/>
    </xf>
    <xf numFmtId="0" fontId="5" fillId="29" borderId="3" xfId="0" applyFont="1" applyFill="1" applyBorder="1" applyAlignment="1" applyProtection="1">
      <alignment horizontal="left" vertical="center" wrapText="1"/>
      <protection locked="0"/>
    </xf>
    <xf numFmtId="0" fontId="4" fillId="29" borderId="3" xfId="0" applyFont="1" applyFill="1" applyBorder="1" applyAlignment="1" applyProtection="1">
      <alignment horizontal="left" vertical="center" wrapText="1"/>
      <protection locked="0"/>
    </xf>
    <xf numFmtId="0" fontId="4" fillId="29" borderId="19" xfId="0" applyFont="1" applyFill="1" applyBorder="1" applyAlignment="1" applyProtection="1">
      <alignment horizontal="left" vertical="center" wrapText="1"/>
      <protection locked="0"/>
    </xf>
    <xf numFmtId="167" fontId="5" fillId="29" borderId="3" xfId="0" applyNumberFormat="1" applyFont="1" applyFill="1" applyBorder="1" applyAlignment="1">
      <alignment horizontal="center" vertical="center" wrapText="1"/>
    </xf>
    <xf numFmtId="0" fontId="5" fillId="29" borderId="18" xfId="0" quotePrefix="1" applyFont="1" applyFill="1" applyBorder="1" applyAlignment="1">
      <alignment horizontal="center" vertical="center"/>
    </xf>
    <xf numFmtId="0" fontId="4" fillId="29" borderId="18" xfId="0" applyFont="1" applyFill="1" applyBorder="1" applyAlignment="1" applyProtection="1">
      <alignment horizontal="left" vertical="center" wrapText="1"/>
      <protection locked="0"/>
    </xf>
    <xf numFmtId="0" fontId="5" fillId="29" borderId="19" xfId="0" applyFont="1" applyFill="1" applyBorder="1" applyAlignment="1" applyProtection="1">
      <alignment horizontal="left" vertical="center" wrapText="1"/>
      <protection locked="0"/>
    </xf>
    <xf numFmtId="0" fontId="5" fillId="29" borderId="19" xfId="0" applyFont="1" applyFill="1" applyBorder="1" applyAlignment="1">
      <alignment horizontal="center" vertical="center"/>
    </xf>
    <xf numFmtId="166" fontId="5" fillId="29" borderId="3" xfId="237" applyNumberFormat="1" applyFont="1" applyFill="1" applyBorder="1" applyAlignment="1">
      <alignment horizontal="center" vertical="center" wrapText="1"/>
    </xf>
    <xf numFmtId="0" fontId="5" fillId="29" borderId="18" xfId="0" applyFont="1" applyFill="1" applyBorder="1" applyAlignment="1" applyProtection="1">
      <alignment horizontal="left" vertical="center" wrapText="1"/>
      <protection locked="0"/>
    </xf>
    <xf numFmtId="0" fontId="5" fillId="29" borderId="18" xfId="0" applyFont="1" applyFill="1" applyBorder="1" applyAlignment="1">
      <alignment horizontal="center" vertical="center"/>
    </xf>
    <xf numFmtId="49" fontId="5" fillId="29" borderId="19" xfId="0" applyNumberFormat="1" applyFont="1" applyFill="1" applyBorder="1" applyAlignment="1">
      <alignment horizontal="center" vertical="center"/>
    </xf>
    <xf numFmtId="49" fontId="5" fillId="29" borderId="3" xfId="0" applyNumberFormat="1" applyFont="1" applyFill="1" applyBorder="1" applyAlignment="1">
      <alignment horizontal="center" vertical="center"/>
    </xf>
    <xf numFmtId="49" fontId="5" fillId="29" borderId="18" xfId="0" applyNumberFormat="1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left" vertical="center" wrapText="1"/>
    </xf>
    <xf numFmtId="0" fontId="4" fillId="29" borderId="3" xfId="0" quotePrefix="1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/>
    </xf>
    <xf numFmtId="0" fontId="5" fillId="29" borderId="3" xfId="0" quotePrefix="1" applyFont="1" applyFill="1" applyBorder="1" applyAlignment="1">
      <alignment horizontal="center"/>
    </xf>
    <xf numFmtId="0" fontId="4" fillId="29" borderId="3" xfId="0" quotePrefix="1" applyFont="1" applyFill="1" applyBorder="1" applyAlignment="1">
      <alignment horizontal="center"/>
    </xf>
    <xf numFmtId="0" fontId="4" fillId="29" borderId="0" xfId="0" applyFont="1" applyFill="1" applyBorder="1" applyAlignment="1">
      <alignment horizontal="left" vertical="center" wrapText="1"/>
    </xf>
    <xf numFmtId="0" fontId="4" fillId="29" borderId="0" xfId="0" quotePrefix="1" applyFont="1" applyFill="1" applyBorder="1" applyAlignment="1">
      <alignment horizontal="center"/>
    </xf>
    <xf numFmtId="170" fontId="4" fillId="29" borderId="0" xfId="0" applyNumberFormat="1" applyFont="1" applyFill="1" applyBorder="1" applyAlignment="1">
      <alignment horizontal="center" vertical="center" wrapText="1"/>
    </xf>
    <xf numFmtId="167" fontId="5" fillId="29" borderId="0" xfId="0" applyNumberFormat="1" applyFont="1" applyFill="1" applyBorder="1" applyAlignment="1">
      <alignment horizontal="center" vertical="center" wrapText="1"/>
    </xf>
    <xf numFmtId="167" fontId="5" fillId="29" borderId="0" xfId="0" applyNumberFormat="1" applyFont="1" applyFill="1" applyBorder="1" applyAlignment="1">
      <alignment horizontal="right" vertical="center" wrapText="1"/>
    </xf>
    <xf numFmtId="0" fontId="5" fillId="29" borderId="0" xfId="0" quotePrefix="1" applyFont="1" applyFill="1" applyBorder="1" applyAlignment="1">
      <alignment horizontal="center" vertical="center"/>
    </xf>
    <xf numFmtId="167" fontId="7" fillId="29" borderId="0" xfId="0" applyNumberFormat="1" applyFont="1" applyFill="1" applyBorder="1" applyAlignment="1">
      <alignment vertical="center"/>
    </xf>
    <xf numFmtId="0" fontId="5" fillId="29" borderId="0" xfId="245" applyFont="1" applyFill="1" applyBorder="1" applyAlignment="1">
      <alignment horizontal="left" vertical="center" wrapText="1"/>
    </xf>
    <xf numFmtId="0" fontId="5" fillId="29" borderId="0" xfId="245" applyFont="1" applyFill="1" applyBorder="1" applyAlignment="1">
      <alignment horizontal="center" vertical="center"/>
    </xf>
    <xf numFmtId="167" fontId="5" fillId="29" borderId="0" xfId="245" applyNumberFormat="1" applyFont="1" applyFill="1" applyBorder="1" applyAlignment="1">
      <alignment horizontal="center" vertical="center" wrapText="1"/>
    </xf>
    <xf numFmtId="167" fontId="5" fillId="29" borderId="0" xfId="245" applyNumberFormat="1" applyFont="1" applyFill="1" applyBorder="1" applyAlignment="1">
      <alignment horizontal="right" vertical="center" wrapText="1"/>
    </xf>
    <xf numFmtId="0" fontId="5" fillId="29" borderId="0" xfId="245" applyFont="1" applyFill="1" applyBorder="1" applyAlignment="1">
      <alignment vertical="center" wrapText="1"/>
    </xf>
    <xf numFmtId="0" fontId="5" fillId="29" borderId="0" xfId="245" applyFont="1" applyFill="1" applyBorder="1" applyAlignment="1">
      <alignment vertical="center"/>
    </xf>
    <xf numFmtId="0" fontId="4" fillId="29" borderId="15" xfId="245" applyFont="1" applyFill="1" applyBorder="1" applyAlignment="1">
      <alignment horizontal="left" vertical="center" wrapText="1"/>
    </xf>
    <xf numFmtId="0" fontId="4" fillId="29" borderId="14" xfId="245" applyFont="1" applyFill="1" applyBorder="1" applyAlignment="1">
      <alignment horizontal="left" vertical="center" wrapText="1"/>
    </xf>
    <xf numFmtId="0" fontId="4" fillId="29" borderId="16" xfId="245" applyFont="1" applyFill="1" applyBorder="1" applyAlignment="1">
      <alignment horizontal="left" vertical="center" wrapText="1"/>
    </xf>
    <xf numFmtId="0" fontId="4" fillId="29" borderId="19" xfId="0" applyFont="1" applyFill="1" applyBorder="1" applyAlignment="1">
      <alignment horizontal="left" vertical="center" wrapText="1"/>
    </xf>
    <xf numFmtId="0" fontId="4" fillId="29" borderId="19" xfId="0" quotePrefix="1" applyFont="1" applyFill="1" applyBorder="1" applyAlignment="1">
      <alignment horizontal="center" vertical="center"/>
    </xf>
    <xf numFmtId="0" fontId="4" fillId="29" borderId="18" xfId="245" applyFont="1" applyFill="1" applyBorder="1" applyAlignment="1">
      <alignment horizontal="left" vertical="center" wrapText="1"/>
    </xf>
    <xf numFmtId="0" fontId="4" fillId="29" borderId="18" xfId="0" quotePrefix="1" applyFont="1" applyFill="1" applyBorder="1" applyAlignment="1">
      <alignment horizontal="center" vertical="center"/>
    </xf>
    <xf numFmtId="0" fontId="4" fillId="29" borderId="0" xfId="0" quotePrefix="1" applyFont="1" applyFill="1" applyBorder="1" applyAlignment="1">
      <alignment horizontal="center" vertical="center"/>
    </xf>
    <xf numFmtId="166" fontId="4" fillId="29" borderId="0" xfId="0" applyNumberFormat="1" applyFont="1" applyFill="1" applyBorder="1" applyAlignment="1">
      <alignment horizontal="center" vertical="center" wrapText="1"/>
    </xf>
    <xf numFmtId="166" fontId="4" fillId="29" borderId="0" xfId="0" applyNumberFormat="1" applyFont="1" applyFill="1" applyBorder="1" applyAlignment="1">
      <alignment horizontal="right" vertical="center" wrapText="1"/>
    </xf>
    <xf numFmtId="166" fontId="4" fillId="29" borderId="0" xfId="0" applyNumberFormat="1" applyFont="1" applyFill="1" applyBorder="1" applyAlignment="1">
      <alignment horizontal="right" vertical="center"/>
    </xf>
    <xf numFmtId="0" fontId="5" fillId="29" borderId="3" xfId="0" quotePrefix="1" applyNumberFormat="1" applyFont="1" applyFill="1" applyBorder="1" applyAlignment="1">
      <alignment horizontal="center" vertical="center" wrapText="1"/>
    </xf>
    <xf numFmtId="0" fontId="5" fillId="29" borderId="3" xfId="0" applyNumberFormat="1" applyFont="1" applyFill="1" applyBorder="1" applyAlignment="1">
      <alignment horizontal="center" vertical="center" wrapText="1"/>
    </xf>
    <xf numFmtId="0" fontId="5" fillId="29" borderId="3" xfId="0" applyNumberFormat="1" applyFont="1" applyFill="1" applyBorder="1" applyAlignment="1">
      <alignment horizontal="center" vertical="center"/>
    </xf>
    <xf numFmtId="3" fontId="5" fillId="29" borderId="0" xfId="0" applyNumberFormat="1" applyFont="1" applyFill="1" applyBorder="1" applyAlignment="1">
      <alignment vertical="center"/>
    </xf>
    <xf numFmtId="0" fontId="5" fillId="29" borderId="3" xfId="237" applyFont="1" applyFill="1" applyBorder="1" applyAlignment="1">
      <alignment horizontal="center" vertical="center"/>
    </xf>
    <xf numFmtId="0" fontId="4" fillId="29" borderId="3" xfId="237" applyFont="1" applyFill="1" applyBorder="1" applyAlignment="1">
      <alignment horizontal="left" vertical="center"/>
    </xf>
    <xf numFmtId="0" fontId="5" fillId="29" borderId="3" xfId="237" applyNumberFormat="1" applyFont="1" applyFill="1" applyBorder="1" applyAlignment="1">
      <alignment horizontal="center" vertical="center" wrapText="1"/>
    </xf>
    <xf numFmtId="167" fontId="5" fillId="29" borderId="3" xfId="237" applyNumberFormat="1" applyFont="1" applyFill="1" applyBorder="1" applyAlignment="1">
      <alignment horizontal="center" vertical="center" wrapText="1"/>
    </xf>
    <xf numFmtId="49" fontId="5" fillId="29" borderId="3" xfId="237" applyNumberFormat="1" applyFont="1" applyFill="1" applyBorder="1" applyAlignment="1">
      <alignment horizontal="left" vertical="center" wrapText="1"/>
    </xf>
    <xf numFmtId="0" fontId="5" fillId="29" borderId="3" xfId="237" applyFont="1" applyFill="1" applyBorder="1" applyAlignment="1">
      <alignment horizontal="center" vertical="center" wrapText="1"/>
    </xf>
    <xf numFmtId="0" fontId="14" fillId="29" borderId="0" xfId="0" applyFont="1" applyFill="1"/>
    <xf numFmtId="0" fontId="5" fillId="29" borderId="0" xfId="0" applyFont="1" applyFill="1" applyBorder="1"/>
    <xf numFmtId="0" fontId="5" fillId="29" borderId="0" xfId="0" applyFont="1" applyFill="1" applyBorder="1" applyAlignment="1">
      <alignment horizontal="left" vertical="center" wrapText="1" shrinkToFit="1"/>
    </xf>
    <xf numFmtId="0" fontId="12" fillId="29" borderId="0" xfId="0" applyFont="1" applyFill="1" applyBorder="1" applyAlignment="1">
      <alignment horizontal="center" vertical="center"/>
    </xf>
    <xf numFmtId="175" fontId="5" fillId="29" borderId="3" xfId="0" applyNumberFormat="1" applyFont="1" applyFill="1" applyBorder="1" applyAlignment="1">
      <alignment horizontal="center" vertical="center" wrapText="1"/>
    </xf>
    <xf numFmtId="174" fontId="5" fillId="29" borderId="3" xfId="0" applyNumberFormat="1" applyFont="1" applyFill="1" applyBorder="1" applyAlignment="1">
      <alignment horizontal="center" vertical="center" wrapText="1"/>
    </xf>
    <xf numFmtId="167" fontId="4" fillId="29" borderId="3" xfId="0" applyNumberFormat="1" applyFont="1" applyFill="1" applyBorder="1" applyAlignment="1">
      <alignment horizontal="center" vertical="center" wrapText="1"/>
    </xf>
    <xf numFmtId="175" fontId="4" fillId="29" borderId="3" xfId="0" applyNumberFormat="1" applyFont="1" applyFill="1" applyBorder="1" applyAlignment="1">
      <alignment horizontal="center" vertical="center" wrapText="1"/>
    </xf>
    <xf numFmtId="174" fontId="4" fillId="29" borderId="3" xfId="0" applyNumberFormat="1" applyFont="1" applyFill="1" applyBorder="1" applyAlignment="1">
      <alignment horizontal="center" vertical="center" wrapText="1"/>
    </xf>
    <xf numFmtId="1" fontId="5" fillId="29" borderId="0" xfId="0" applyNumberFormat="1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vertical="center"/>
    </xf>
    <xf numFmtId="0" fontId="12" fillId="29" borderId="0" xfId="0" applyFont="1" applyFill="1" applyAlignment="1">
      <alignment vertical="center"/>
    </xf>
    <xf numFmtId="0" fontId="10" fillId="29" borderId="0" xfId="0" applyFont="1" applyFill="1" applyAlignment="1">
      <alignment horizontal="center" vertical="center"/>
    </xf>
    <xf numFmtId="0" fontId="11" fillId="29" borderId="0" xfId="0" applyFont="1" applyFill="1" applyBorder="1" applyAlignment="1">
      <alignment vertical="center"/>
    </xf>
    <xf numFmtId="0" fontId="4" fillId="29" borderId="0" xfId="0" applyFont="1" applyFill="1" applyBorder="1" applyAlignment="1">
      <alignment horizontal="right" vertical="center"/>
    </xf>
    <xf numFmtId="167" fontId="5" fillId="29" borderId="0" xfId="0" applyNumberFormat="1" applyFont="1" applyFill="1" applyAlignment="1">
      <alignment vertical="center"/>
    </xf>
    <xf numFmtId="0" fontId="5" fillId="29" borderId="0" xfId="0" applyFont="1" applyFill="1" applyAlignment="1">
      <alignment horizontal="right" vertical="center"/>
    </xf>
    <xf numFmtId="0" fontId="4" fillId="29" borderId="0" xfId="0" applyFont="1" applyFill="1" applyBorder="1" applyAlignment="1">
      <alignment horizontal="left" vertical="center"/>
    </xf>
    <xf numFmtId="0" fontId="4" fillId="29" borderId="13" xfId="0" applyFont="1" applyFill="1" applyBorder="1" applyAlignment="1">
      <alignment horizontal="left" vertical="center" wrapText="1"/>
    </xf>
    <xf numFmtId="0" fontId="12" fillId="29" borderId="3" xfId="0" applyFont="1" applyFill="1" applyBorder="1" applyAlignment="1">
      <alignment horizontal="center" vertical="center" wrapText="1" shrinkToFit="1"/>
    </xf>
    <xf numFmtId="0" fontId="12" fillId="29" borderId="15" xfId="0" applyFont="1" applyFill="1" applyBorder="1" applyAlignment="1">
      <alignment horizontal="center" vertical="center" wrapText="1" shrinkToFit="1"/>
    </xf>
    <xf numFmtId="167" fontId="4" fillId="29" borderId="0" xfId="0" applyNumberFormat="1" applyFont="1" applyFill="1" applyBorder="1" applyAlignment="1">
      <alignment horizontal="center" vertical="center" wrapText="1"/>
    </xf>
    <xf numFmtId="167" fontId="4" fillId="29" borderId="0" xfId="0" applyNumberFormat="1" applyFont="1" applyFill="1" applyBorder="1" applyAlignment="1">
      <alignment horizontal="center" vertical="center"/>
    </xf>
    <xf numFmtId="3" fontId="12" fillId="29" borderId="3" xfId="0" applyNumberFormat="1" applyFont="1" applyFill="1" applyBorder="1" applyAlignment="1">
      <alignment horizontal="center" vertical="center" wrapText="1" shrinkToFit="1"/>
    </xf>
    <xf numFmtId="0" fontId="12" fillId="29" borderId="3" xfId="0" applyFont="1" applyFill="1" applyBorder="1" applyAlignment="1">
      <alignment horizontal="left" vertical="center" wrapText="1" shrinkToFit="1"/>
    </xf>
    <xf numFmtId="0" fontId="14" fillId="29" borderId="0" xfId="0" applyFont="1" applyFill="1" applyAlignment="1">
      <alignment horizontal="right" vertical="center"/>
    </xf>
    <xf numFmtId="3" fontId="5" fillId="29" borderId="3" xfId="0" applyNumberFormat="1" applyFont="1" applyFill="1" applyBorder="1" applyAlignment="1">
      <alignment horizontal="center" vertical="center" wrapText="1"/>
    </xf>
    <xf numFmtId="166" fontId="5" fillId="29" borderId="3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 wrapText="1"/>
    </xf>
    <xf numFmtId="166" fontId="5" fillId="29" borderId="0" xfId="0" applyNumberFormat="1" applyFont="1" applyFill="1" applyBorder="1" applyAlignment="1">
      <alignment horizontal="center" vertical="center" wrapText="1"/>
    </xf>
    <xf numFmtId="0" fontId="17" fillId="29" borderId="0" xfId="0" applyFont="1" applyFill="1" applyAlignment="1">
      <alignment vertical="center"/>
    </xf>
    <xf numFmtId="3" fontId="5" fillId="29" borderId="3" xfId="0" applyNumberFormat="1" applyFont="1" applyFill="1" applyBorder="1" applyAlignment="1">
      <alignment horizontal="left" vertical="center" wrapText="1"/>
    </xf>
    <xf numFmtId="0" fontId="5" fillId="29" borderId="0" xfId="0" applyFont="1" applyFill="1" applyAlignment="1"/>
    <xf numFmtId="0" fontId="5" fillId="29" borderId="0" xfId="0" applyFont="1" applyFill="1" applyBorder="1" applyAlignment="1">
      <alignment horizontal="center"/>
    </xf>
    <xf numFmtId="0" fontId="5" fillId="29" borderId="0" xfId="0" applyFont="1" applyFill="1" applyBorder="1" applyAlignment="1"/>
    <xf numFmtId="0" fontId="7" fillId="29" borderId="0" xfId="0" applyFont="1" applyFill="1" applyAlignment="1">
      <alignment horizontal="center" vertical="center"/>
    </xf>
    <xf numFmtId="0" fontId="5" fillId="29" borderId="0" xfId="0" applyFont="1" applyFill="1" applyAlignment="1">
      <alignment vertical="center" wrapText="1" shrinkToFit="1"/>
    </xf>
    <xf numFmtId="0" fontId="5" fillId="29" borderId="0" xfId="0" applyFont="1" applyFill="1" applyBorder="1" applyAlignment="1">
      <alignment vertical="center" wrapText="1" shrinkToFit="1"/>
    </xf>
    <xf numFmtId="0" fontId="4" fillId="29" borderId="3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 wrapText="1"/>
    </xf>
    <xf numFmtId="167" fontId="5" fillId="29" borderId="3" xfId="0" applyNumberFormat="1" applyFont="1" applyFill="1" applyBorder="1" applyAlignment="1">
      <alignment horizontal="center" vertical="center" wrapText="1"/>
    </xf>
    <xf numFmtId="0" fontId="4" fillId="29" borderId="3" xfId="0" applyFont="1" applyFill="1" applyBorder="1" applyAlignment="1">
      <alignment horizontal="left" vertical="center" wrapText="1" shrinkToFit="1"/>
    </xf>
    <xf numFmtId="175" fontId="5" fillId="29" borderId="3" xfId="0" applyNumberFormat="1" applyFont="1" applyFill="1" applyBorder="1" applyAlignment="1">
      <alignment horizontal="center" vertical="center" wrapText="1"/>
    </xf>
    <xf numFmtId="175" fontId="4" fillId="29" borderId="3" xfId="0" applyNumberFormat="1" applyFont="1" applyFill="1" applyBorder="1" applyAlignment="1">
      <alignment vertical="center" wrapText="1"/>
    </xf>
    <xf numFmtId="0" fontId="4" fillId="29" borderId="3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/>
    </xf>
    <xf numFmtId="175" fontId="5" fillId="29" borderId="3" xfId="0" applyNumberFormat="1" applyFont="1" applyFill="1" applyBorder="1" applyAlignment="1">
      <alignment horizontal="center" vertical="center" wrapText="1"/>
    </xf>
    <xf numFmtId="175" fontId="4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right"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77" fillId="29" borderId="0" xfId="0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left" vertical="center" wrapText="1"/>
    </xf>
    <xf numFmtId="175" fontId="5" fillId="29" borderId="3" xfId="0" applyNumberFormat="1" applyFont="1" applyFill="1" applyBorder="1" applyAlignment="1">
      <alignment horizontal="center" vertical="center" wrapText="1"/>
    </xf>
    <xf numFmtId="175" fontId="4" fillId="29" borderId="3" xfId="0" applyNumberFormat="1" applyFont="1" applyFill="1" applyBorder="1" applyAlignment="1">
      <alignment horizontal="center" vertical="center" wrapText="1"/>
    </xf>
    <xf numFmtId="170" fontId="5" fillId="0" borderId="3" xfId="0" applyNumberFormat="1" applyFont="1" applyFill="1" applyBorder="1" applyAlignment="1">
      <alignment horizontal="center" vertical="center" wrapText="1"/>
    </xf>
    <xf numFmtId="170" fontId="4" fillId="0" borderId="3" xfId="0" applyNumberFormat="1" applyFont="1" applyFill="1" applyBorder="1" applyAlignment="1">
      <alignment horizontal="center" vertical="center" wrapText="1"/>
    </xf>
    <xf numFmtId="175" fontId="4" fillId="0" borderId="3" xfId="0" applyNumberFormat="1" applyFont="1" applyFill="1" applyBorder="1" applyAlignment="1">
      <alignment horizontal="center" vertical="center" wrapText="1"/>
    </xf>
    <xf numFmtId="175" fontId="5" fillId="0" borderId="3" xfId="0" applyNumberFormat="1" applyFont="1" applyFill="1" applyBorder="1" applyAlignment="1">
      <alignment horizontal="center" vertical="center" wrapText="1"/>
    </xf>
    <xf numFmtId="0" fontId="5" fillId="0" borderId="3" xfId="245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/>
    </xf>
    <xf numFmtId="0" fontId="4" fillId="0" borderId="14" xfId="245" applyFont="1" applyFill="1" applyBorder="1" applyAlignment="1">
      <alignment horizontal="left" vertical="center" wrapText="1"/>
    </xf>
    <xf numFmtId="0" fontId="4" fillId="0" borderId="16" xfId="245" applyFont="1" applyFill="1" applyBorder="1" applyAlignment="1">
      <alignment horizontal="left" vertical="center" wrapText="1"/>
    </xf>
    <xf numFmtId="167" fontId="5" fillId="0" borderId="3" xfId="0" applyNumberFormat="1" applyFont="1" applyFill="1" applyBorder="1" applyAlignment="1">
      <alignment horizontal="center" vertical="center" wrapText="1"/>
    </xf>
    <xf numFmtId="0" fontId="5" fillId="29" borderId="20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 wrapText="1"/>
    </xf>
    <xf numFmtId="0" fontId="4" fillId="29" borderId="3" xfId="237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29" borderId="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29" borderId="13" xfId="0" applyFont="1" applyFill="1" applyBorder="1" applyAlignment="1">
      <alignment horizontal="left" vertical="center" wrapText="1"/>
    </xf>
    <xf numFmtId="0" fontId="6" fillId="29" borderId="21" xfId="0" applyFont="1" applyFill="1" applyBorder="1" applyAlignment="1">
      <alignment horizontal="left" vertical="center" wrapText="1"/>
    </xf>
    <xf numFmtId="0" fontId="0" fillId="29" borderId="13" xfId="0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29" borderId="0" xfId="0" applyFont="1" applyFill="1" applyBorder="1" applyAlignment="1">
      <alignment horizontal="left" vertical="center" wrapText="1"/>
    </xf>
    <xf numFmtId="0" fontId="5" fillId="29" borderId="13" xfId="0" applyFont="1" applyFill="1" applyBorder="1" applyAlignment="1">
      <alignment horizontal="righ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5" fillId="29" borderId="0" xfId="0" applyFont="1" applyFill="1" applyAlignment="1">
      <alignment horizontal="left" vertical="center"/>
    </xf>
    <xf numFmtId="0" fontId="5" fillId="29" borderId="20" xfId="0" applyFont="1" applyFill="1" applyBorder="1" applyAlignment="1">
      <alignment horizontal="left" vertical="center"/>
    </xf>
    <xf numFmtId="0" fontId="4" fillId="29" borderId="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 wrapText="1" shrinkToFit="1"/>
    </xf>
    <xf numFmtId="0" fontId="5" fillId="29" borderId="19" xfId="0" applyFont="1" applyFill="1" applyBorder="1" applyAlignment="1">
      <alignment horizontal="center" vertical="center" wrapText="1" shrinkToFit="1"/>
    </xf>
    <xf numFmtId="0" fontId="4" fillId="29" borderId="15" xfId="0" applyFont="1" applyFill="1" applyBorder="1" applyAlignment="1" applyProtection="1">
      <alignment horizontal="center"/>
      <protection locked="0"/>
    </xf>
    <xf numFmtId="0" fontId="4" fillId="29" borderId="14" xfId="0" applyFont="1" applyFill="1" applyBorder="1" applyAlignment="1" applyProtection="1">
      <alignment horizontal="center"/>
      <protection locked="0"/>
    </xf>
    <xf numFmtId="0" fontId="4" fillId="29" borderId="16" xfId="0" applyFont="1" applyFill="1" applyBorder="1" applyAlignment="1" applyProtection="1">
      <alignment horizontal="center"/>
      <protection locked="0"/>
    </xf>
    <xf numFmtId="0" fontId="5" fillId="29" borderId="13" xfId="0" applyFont="1" applyFill="1" applyBorder="1" applyAlignment="1">
      <alignment horizontal="right" vertical="center"/>
    </xf>
    <xf numFmtId="0" fontId="6" fillId="29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 wrapText="1"/>
    </xf>
    <xf numFmtId="167" fontId="5" fillId="0" borderId="0" xfId="0" quotePrefix="1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center" vertical="center"/>
    </xf>
    <xf numFmtId="0" fontId="4" fillId="29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6" fillId="0" borderId="14" xfId="0" applyFont="1" applyFill="1" applyBorder="1" applyAlignment="1">
      <alignment horizontal="left" vertical="center" wrapText="1"/>
    </xf>
    <xf numFmtId="0" fontId="4" fillId="29" borderId="15" xfId="0" applyFont="1" applyFill="1" applyBorder="1" applyAlignment="1">
      <alignment horizontal="center" vertical="center" wrapText="1"/>
    </xf>
    <xf numFmtId="0" fontId="4" fillId="29" borderId="14" xfId="0" applyFont="1" applyFill="1" applyBorder="1" applyAlignment="1">
      <alignment horizontal="center" vertical="center" wrapText="1"/>
    </xf>
    <xf numFmtId="0" fontId="4" fillId="29" borderId="15" xfId="0" applyFont="1" applyFill="1" applyBorder="1" applyAlignment="1">
      <alignment horizontal="left" vertical="center" wrapText="1"/>
    </xf>
    <xf numFmtId="0" fontId="4" fillId="29" borderId="14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 wrapText="1"/>
    </xf>
    <xf numFmtId="167" fontId="5" fillId="29" borderId="0" xfId="0" applyNumberFormat="1" applyFont="1" applyFill="1" applyBorder="1" applyAlignment="1">
      <alignment horizontal="left" vertical="center" wrapText="1"/>
    </xf>
    <xf numFmtId="0" fontId="77" fillId="29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 shrinkToFit="1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4" fillId="0" borderId="15" xfId="245" applyFont="1" applyFill="1" applyBorder="1" applyAlignment="1">
      <alignment horizontal="center" vertical="center" wrapText="1"/>
    </xf>
    <xf numFmtId="0" fontId="4" fillId="0" borderId="14" xfId="245" applyFont="1" applyFill="1" applyBorder="1" applyAlignment="1">
      <alignment horizontal="center" vertical="center" wrapText="1"/>
    </xf>
    <xf numFmtId="0" fontId="4" fillId="0" borderId="16" xfId="245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167" fontId="5" fillId="29" borderId="0" xfId="0" quotePrefix="1" applyNumberFormat="1" applyFont="1" applyFill="1" applyBorder="1" applyAlignment="1">
      <alignment horizontal="left" vertical="center" wrapText="1"/>
    </xf>
    <xf numFmtId="167" fontId="5" fillId="29" borderId="0" xfId="0" applyNumberFormat="1" applyFont="1" applyFill="1" applyBorder="1" applyAlignment="1">
      <alignment horizontal="center" vertical="center" wrapText="1"/>
    </xf>
    <xf numFmtId="167" fontId="5" fillId="29" borderId="0" xfId="0" quotePrefix="1" applyNumberFormat="1" applyFont="1" applyFill="1" applyBorder="1" applyAlignment="1">
      <alignment horizontal="center" vertical="center" wrapText="1"/>
    </xf>
    <xf numFmtId="0" fontId="5" fillId="0" borderId="18" xfId="245" applyFont="1" applyFill="1" applyBorder="1" applyAlignment="1">
      <alignment horizontal="center" vertical="center" wrapText="1"/>
    </xf>
    <xf numFmtId="0" fontId="5" fillId="0" borderId="19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right"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29" borderId="18" xfId="237" applyNumberFormat="1" applyFont="1" applyFill="1" applyBorder="1" applyAlignment="1">
      <alignment horizontal="center" vertical="center" wrapText="1"/>
    </xf>
    <xf numFmtId="0" fontId="5" fillId="29" borderId="19" xfId="237" applyNumberFormat="1" applyFont="1" applyFill="1" applyBorder="1" applyAlignment="1">
      <alignment horizontal="center" vertical="center" wrapText="1"/>
    </xf>
    <xf numFmtId="0" fontId="5" fillId="0" borderId="18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175" fontId="4" fillId="29" borderId="15" xfId="0" applyNumberFormat="1" applyFont="1" applyFill="1" applyBorder="1" applyAlignment="1">
      <alignment horizontal="center" vertical="center" wrapText="1"/>
    </xf>
    <xf numFmtId="175" fontId="4" fillId="29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175" fontId="5" fillId="29" borderId="15" xfId="0" applyNumberFormat="1" applyFont="1" applyFill="1" applyBorder="1" applyAlignment="1">
      <alignment horizontal="center" vertical="center" wrapText="1"/>
    </xf>
    <xf numFmtId="175" fontId="5" fillId="29" borderId="16" xfId="0" applyNumberFormat="1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left" vertical="center" wrapText="1"/>
    </xf>
    <xf numFmtId="0" fontId="5" fillId="29" borderId="15" xfId="0" applyFont="1" applyFill="1" applyBorder="1" applyAlignment="1">
      <alignment horizontal="left" vertical="center" wrapText="1"/>
    </xf>
    <xf numFmtId="0" fontId="5" fillId="29" borderId="14" xfId="0" applyFont="1" applyFill="1" applyBorder="1" applyAlignment="1">
      <alignment horizontal="left" vertical="center" wrapText="1"/>
    </xf>
    <xf numFmtId="0" fontId="5" fillId="29" borderId="16" xfId="0" applyFont="1" applyFill="1" applyBorder="1" applyAlignment="1">
      <alignment horizontal="left" vertical="center" wrapText="1"/>
    </xf>
    <xf numFmtId="174" fontId="4" fillId="29" borderId="15" xfId="0" applyNumberFormat="1" applyFont="1" applyFill="1" applyBorder="1" applyAlignment="1">
      <alignment horizontal="center" vertical="center" wrapText="1"/>
    </xf>
    <xf numFmtId="174" fontId="4" fillId="29" borderId="16" xfId="0" applyNumberFormat="1" applyFont="1" applyFill="1" applyBorder="1" applyAlignment="1">
      <alignment horizontal="center" vertical="center" wrapText="1"/>
    </xf>
    <xf numFmtId="174" fontId="5" fillId="29" borderId="15" xfId="0" applyNumberFormat="1" applyFont="1" applyFill="1" applyBorder="1" applyAlignment="1">
      <alignment horizontal="center" vertical="center" wrapText="1"/>
    </xf>
    <xf numFmtId="174" fontId="5" fillId="29" borderId="16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justify" vertical="center" wrapText="1" shrinkToFit="1"/>
    </xf>
    <xf numFmtId="0" fontId="5" fillId="29" borderId="15" xfId="0" applyFont="1" applyFill="1" applyBorder="1" applyAlignment="1">
      <alignment horizontal="center" vertical="center" wrapText="1"/>
    </xf>
    <xf numFmtId="0" fontId="5" fillId="29" borderId="16" xfId="0" applyFont="1" applyFill="1" applyBorder="1" applyAlignment="1">
      <alignment horizontal="center" vertical="center" wrapText="1"/>
    </xf>
    <xf numFmtId="175" fontId="5" fillId="29" borderId="14" xfId="0" applyNumberFormat="1" applyFont="1" applyFill="1" applyBorder="1" applyAlignment="1">
      <alignment horizontal="center" vertical="center" wrapText="1"/>
    </xf>
    <xf numFmtId="175" fontId="5" fillId="29" borderId="3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left" vertical="center" wrapText="1"/>
    </xf>
    <xf numFmtId="3" fontId="5" fillId="29" borderId="3" xfId="0" applyNumberFormat="1" applyFont="1" applyFill="1" applyBorder="1" applyAlignment="1">
      <alignment horizontal="center" vertical="center" wrapText="1"/>
    </xf>
    <xf numFmtId="0" fontId="5" fillId="29" borderId="14" xfId="0" applyFont="1" applyFill="1" applyBorder="1" applyAlignment="1">
      <alignment horizontal="center" vertical="center" wrapText="1"/>
    </xf>
    <xf numFmtId="167" fontId="5" fillId="29" borderId="3" xfId="0" applyNumberFormat="1" applyFont="1" applyFill="1" applyBorder="1" applyAlignment="1">
      <alignment horizontal="center" vertical="center" wrapText="1"/>
    </xf>
    <xf numFmtId="3" fontId="5" fillId="29" borderId="15" xfId="0" applyNumberFormat="1" applyFont="1" applyFill="1" applyBorder="1" applyAlignment="1">
      <alignment horizontal="center" vertical="center" wrapText="1"/>
    </xf>
    <xf numFmtId="3" fontId="5" fillId="29" borderId="16" xfId="0" applyNumberFormat="1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center" vertical="center"/>
    </xf>
    <xf numFmtId="0" fontId="5" fillId="29" borderId="14" xfId="0" applyFont="1" applyFill="1" applyBorder="1" applyAlignment="1">
      <alignment horizontal="center" vertical="center"/>
    </xf>
    <xf numFmtId="0" fontId="5" fillId="29" borderId="16" xfId="0" applyFont="1" applyFill="1" applyBorder="1" applyAlignment="1">
      <alignment horizontal="center" vertical="center"/>
    </xf>
    <xf numFmtId="3" fontId="5" fillId="29" borderId="14" xfId="0" applyNumberFormat="1" applyFont="1" applyFill="1" applyBorder="1" applyAlignment="1">
      <alignment horizontal="center" vertical="center" wrapText="1"/>
    </xf>
    <xf numFmtId="167" fontId="5" fillId="29" borderId="15" xfId="0" applyNumberFormat="1" applyFont="1" applyFill="1" applyBorder="1" applyAlignment="1">
      <alignment horizontal="center" vertical="center" wrapText="1"/>
    </xf>
    <xf numFmtId="167" fontId="5" fillId="29" borderId="16" xfId="0" applyNumberFormat="1" applyFont="1" applyFill="1" applyBorder="1" applyAlignment="1">
      <alignment horizontal="center" vertical="center" wrapText="1"/>
    </xf>
    <xf numFmtId="3" fontId="5" fillId="29" borderId="3" xfId="0" applyNumberFormat="1" applyFont="1" applyFill="1" applyBorder="1" applyAlignment="1">
      <alignment horizontal="center" vertical="center"/>
    </xf>
    <xf numFmtId="175" fontId="4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3" fontId="4" fillId="29" borderId="3" xfId="0" applyNumberFormat="1" applyFont="1" applyFill="1" applyBorder="1" applyAlignment="1">
      <alignment horizontal="center" vertical="center" wrapText="1"/>
    </xf>
    <xf numFmtId="0" fontId="12" fillId="29" borderId="15" xfId="0" applyFont="1" applyFill="1" applyBorder="1" applyAlignment="1">
      <alignment horizontal="center" vertical="center" wrapText="1"/>
    </xf>
    <xf numFmtId="0" fontId="12" fillId="29" borderId="14" xfId="0" applyFont="1" applyFill="1" applyBorder="1" applyAlignment="1">
      <alignment horizontal="center" vertical="center" wrapText="1"/>
    </xf>
    <xf numFmtId="0" fontId="12" fillId="29" borderId="16" xfId="0" applyFont="1" applyFill="1" applyBorder="1" applyAlignment="1">
      <alignment horizontal="center" vertical="center" wrapText="1"/>
    </xf>
    <xf numFmtId="1" fontId="12" fillId="29" borderId="15" xfId="0" applyNumberFormat="1" applyFont="1" applyFill="1" applyBorder="1" applyAlignment="1">
      <alignment horizontal="right" wrapText="1"/>
    </xf>
    <xf numFmtId="1" fontId="12" fillId="29" borderId="14" xfId="0" applyNumberFormat="1" applyFont="1" applyFill="1" applyBorder="1" applyAlignment="1">
      <alignment horizontal="right" wrapText="1"/>
    </xf>
    <xf numFmtId="1" fontId="12" fillId="29" borderId="16" xfId="0" applyNumberFormat="1" applyFont="1" applyFill="1" applyBorder="1" applyAlignment="1">
      <alignment horizontal="right" wrapText="1"/>
    </xf>
    <xf numFmtId="0" fontId="77" fillId="29" borderId="0" xfId="0" applyFont="1" applyFill="1" applyBorder="1" applyAlignment="1">
      <alignment horizontal="center" vertical="center" wrapText="1"/>
    </xf>
    <xf numFmtId="0" fontId="78" fillId="29" borderId="0" xfId="0" applyFont="1" applyFill="1" applyAlignment="1">
      <alignment horizontal="center" vertical="center"/>
    </xf>
    <xf numFmtId="0" fontId="5" fillId="29" borderId="0" xfId="0" applyFont="1" applyFill="1" applyBorder="1" applyAlignment="1">
      <alignment horizontal="center"/>
    </xf>
    <xf numFmtId="0" fontId="79" fillId="29" borderId="0" xfId="0" applyFont="1" applyFill="1" applyAlignment="1">
      <alignment horizontal="center" vertical="center" wrapText="1"/>
    </xf>
    <xf numFmtId="49" fontId="4" fillId="29" borderId="3" xfId="0" applyNumberFormat="1" applyFont="1" applyFill="1" applyBorder="1" applyAlignment="1">
      <alignment horizontal="center" vertical="center" wrapText="1"/>
    </xf>
    <xf numFmtId="49" fontId="5" fillId="29" borderId="3" xfId="0" applyNumberFormat="1" applyFont="1" applyFill="1" applyBorder="1" applyAlignment="1">
      <alignment horizontal="left" vertical="center" wrapText="1"/>
    </xf>
    <xf numFmtId="0" fontId="7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29" borderId="0" xfId="0" applyFont="1" applyFill="1" applyAlignment="1">
      <alignment horizontal="right" vertical="center" wrapText="1"/>
    </xf>
    <xf numFmtId="0" fontId="74" fillId="29" borderId="0" xfId="0" applyFont="1" applyFill="1" applyAlignment="1">
      <alignment horizontal="right" vertical="center" wrapText="1"/>
    </xf>
    <xf numFmtId="0" fontId="4" fillId="29" borderId="13" xfId="0" applyFont="1" applyFill="1" applyBorder="1" applyAlignment="1">
      <alignment horizontal="left" vertical="center" wrapText="1"/>
    </xf>
    <xf numFmtId="49" fontId="5" fillId="29" borderId="3" xfId="0" applyNumberFormat="1" applyFont="1" applyFill="1" applyBorder="1" applyAlignment="1">
      <alignment horizontal="center" vertical="center" wrapText="1"/>
    </xf>
    <xf numFmtId="1" fontId="4" fillId="29" borderId="15" xfId="0" applyNumberFormat="1" applyFont="1" applyFill="1" applyBorder="1" applyAlignment="1">
      <alignment horizontal="right" wrapText="1" shrinkToFit="1"/>
    </xf>
    <xf numFmtId="1" fontId="4" fillId="29" borderId="14" xfId="0" applyNumberFormat="1" applyFont="1" applyFill="1" applyBorder="1" applyAlignment="1">
      <alignment horizontal="right" wrapText="1" shrinkToFit="1"/>
    </xf>
    <xf numFmtId="1" fontId="4" fillId="29" borderId="16" xfId="0" applyNumberFormat="1" applyFont="1" applyFill="1" applyBorder="1" applyAlignment="1">
      <alignment horizontal="right" wrapText="1" shrinkToFit="1"/>
    </xf>
    <xf numFmtId="174" fontId="72" fillId="29" borderId="14" xfId="0" applyNumberFormat="1" applyFont="1" applyFill="1" applyBorder="1" applyAlignment="1">
      <alignment horizontal="center" vertical="center" wrapText="1"/>
    </xf>
    <xf numFmtId="174" fontId="72" fillId="29" borderId="16" xfId="0" applyNumberFormat="1" applyFont="1" applyFill="1" applyBorder="1" applyAlignment="1">
      <alignment horizontal="center" vertical="center" wrapText="1"/>
    </xf>
    <xf numFmtId="49" fontId="5" fillId="29" borderId="22" xfId="0" applyNumberFormat="1" applyFont="1" applyFill="1" applyBorder="1" applyAlignment="1">
      <alignment horizontal="center" vertical="center" wrapText="1"/>
    </xf>
    <xf numFmtId="49" fontId="5" fillId="29" borderId="20" xfId="0" applyNumberFormat="1" applyFont="1" applyFill="1" applyBorder="1" applyAlignment="1">
      <alignment horizontal="center" vertical="center" wrapText="1"/>
    </xf>
    <xf numFmtId="49" fontId="5" fillId="29" borderId="17" xfId="0" applyNumberFormat="1" applyFont="1" applyFill="1" applyBorder="1" applyAlignment="1">
      <alignment horizontal="center" vertical="center" wrapText="1"/>
    </xf>
    <xf numFmtId="49" fontId="5" fillId="29" borderId="23" xfId="0" applyNumberFormat="1" applyFont="1" applyFill="1" applyBorder="1" applyAlignment="1">
      <alignment horizontal="center" vertical="center" wrapText="1"/>
    </xf>
    <xf numFmtId="49" fontId="5" fillId="29" borderId="0" xfId="0" applyNumberFormat="1" applyFont="1" applyFill="1" applyBorder="1" applyAlignment="1">
      <alignment horizontal="center" vertical="center" wrapText="1"/>
    </xf>
    <xf numFmtId="49" fontId="5" fillId="29" borderId="24" xfId="0" applyNumberFormat="1" applyFont="1" applyFill="1" applyBorder="1" applyAlignment="1">
      <alignment horizontal="center" vertical="center" wrapText="1"/>
    </xf>
    <xf numFmtId="49" fontId="5" fillId="29" borderId="21" xfId="0" applyNumberFormat="1" applyFont="1" applyFill="1" applyBorder="1" applyAlignment="1">
      <alignment horizontal="center" vertical="center" wrapText="1"/>
    </xf>
    <xf numFmtId="49" fontId="5" fillId="29" borderId="13" xfId="0" applyNumberFormat="1" applyFont="1" applyFill="1" applyBorder="1" applyAlignment="1">
      <alignment horizontal="center" vertical="center" wrapText="1"/>
    </xf>
    <xf numFmtId="49" fontId="5" fillId="29" borderId="25" xfId="0" applyNumberFormat="1" applyFont="1" applyFill="1" applyBorder="1" applyAlignment="1">
      <alignment horizontal="center" vertical="center" wrapText="1"/>
    </xf>
    <xf numFmtId="174" fontId="12" fillId="29" borderId="14" xfId="0" applyNumberFormat="1" applyFont="1" applyFill="1" applyBorder="1" applyAlignment="1">
      <alignment horizontal="center" vertical="center" wrapText="1"/>
    </xf>
    <xf numFmtId="174" fontId="12" fillId="29" borderId="16" xfId="0" applyNumberFormat="1" applyFont="1" applyFill="1" applyBorder="1" applyAlignment="1">
      <alignment horizontal="center" vertical="center" wrapText="1"/>
    </xf>
    <xf numFmtId="0" fontId="4" fillId="29" borderId="15" xfId="0" applyFont="1" applyFill="1" applyBorder="1" applyAlignment="1">
      <alignment horizontal="center" vertical="center" wrapText="1" shrinkToFit="1"/>
    </xf>
    <xf numFmtId="0" fontId="4" fillId="29" borderId="14" xfId="0" applyFont="1" applyFill="1" applyBorder="1" applyAlignment="1">
      <alignment horizontal="center" vertical="center" wrapText="1" shrinkToFit="1"/>
    </xf>
    <xf numFmtId="0" fontId="4" fillId="29" borderId="16" xfId="0" applyFont="1" applyFill="1" applyBorder="1" applyAlignment="1">
      <alignment horizontal="center" vertical="center" wrapText="1" shrinkToFit="1"/>
    </xf>
    <xf numFmtId="175" fontId="4" fillId="29" borderId="14" xfId="0" applyNumberFormat="1" applyFont="1" applyFill="1" applyBorder="1" applyAlignment="1">
      <alignment horizontal="center" vertical="center" wrapText="1"/>
    </xf>
    <xf numFmtId="0" fontId="5" fillId="29" borderId="22" xfId="0" applyFont="1" applyFill="1" applyBorder="1" applyAlignment="1">
      <alignment horizontal="center" vertical="center" wrapText="1"/>
    </xf>
    <xf numFmtId="0" fontId="5" fillId="29" borderId="20" xfId="0" applyFont="1" applyFill="1" applyBorder="1" applyAlignment="1">
      <alignment horizontal="center" vertical="center" wrapText="1"/>
    </xf>
    <xf numFmtId="0" fontId="5" fillId="29" borderId="17" xfId="0" applyFont="1" applyFill="1" applyBorder="1" applyAlignment="1">
      <alignment horizontal="center" vertical="center" wrapText="1"/>
    </xf>
    <xf numFmtId="0" fontId="5" fillId="29" borderId="21" xfId="0" applyFont="1" applyFill="1" applyBorder="1" applyAlignment="1">
      <alignment horizontal="center" vertical="center" wrapText="1"/>
    </xf>
    <xf numFmtId="0" fontId="5" fillId="29" borderId="13" xfId="0" applyFont="1" applyFill="1" applyBorder="1" applyAlignment="1">
      <alignment horizontal="center" vertical="center" wrapText="1"/>
    </xf>
    <xf numFmtId="0" fontId="5" fillId="29" borderId="25" xfId="0" applyFont="1" applyFill="1" applyBorder="1" applyAlignment="1">
      <alignment horizontal="center" vertical="center" wrapText="1"/>
    </xf>
    <xf numFmtId="3" fontId="4" fillId="29" borderId="15" xfId="0" applyNumberFormat="1" applyFont="1" applyFill="1" applyBorder="1" applyAlignment="1">
      <alignment horizontal="left" vertical="center" wrapText="1"/>
    </xf>
    <xf numFmtId="3" fontId="4" fillId="29" borderId="14" xfId="0" applyNumberFormat="1" applyFont="1" applyFill="1" applyBorder="1" applyAlignment="1">
      <alignment horizontal="left" vertical="center" wrapText="1"/>
    </xf>
    <xf numFmtId="3" fontId="4" fillId="29" borderId="16" xfId="0" applyNumberFormat="1" applyFont="1" applyFill="1" applyBorder="1" applyAlignment="1">
      <alignment horizontal="left" vertical="center" wrapText="1"/>
    </xf>
    <xf numFmtId="0" fontId="12" fillId="29" borderId="3" xfId="0" applyFont="1" applyFill="1" applyBorder="1" applyAlignment="1">
      <alignment horizontal="center" vertical="center" wrapText="1"/>
    </xf>
    <xf numFmtId="0" fontId="12" fillId="29" borderId="3" xfId="0" applyFont="1" applyFill="1" applyBorder="1" applyAlignment="1">
      <alignment horizontal="left" vertical="center" wrapText="1"/>
    </xf>
    <xf numFmtId="175" fontId="12" fillId="29" borderId="15" xfId="0" applyNumberFormat="1" applyFont="1" applyFill="1" applyBorder="1" applyAlignment="1">
      <alignment horizontal="center" vertical="center" wrapText="1"/>
    </xf>
    <xf numFmtId="175" fontId="12" fillId="29" borderId="14" xfId="0" applyNumberFormat="1" applyFont="1" applyFill="1" applyBorder="1" applyAlignment="1">
      <alignment horizontal="center" vertical="center" wrapText="1"/>
    </xf>
    <xf numFmtId="175" fontId="12" fillId="29" borderId="16" xfId="0" applyNumberFormat="1" applyFont="1" applyFill="1" applyBorder="1" applyAlignment="1">
      <alignment horizontal="center" vertical="center" wrapText="1"/>
    </xf>
    <xf numFmtId="0" fontId="12" fillId="29" borderId="15" xfId="0" applyFont="1" applyFill="1" applyBorder="1" applyAlignment="1">
      <alignment horizontal="center" vertical="center"/>
    </xf>
    <xf numFmtId="0" fontId="12" fillId="29" borderId="14" xfId="0" applyFont="1" applyFill="1" applyBorder="1" applyAlignment="1">
      <alignment horizontal="center" vertical="center"/>
    </xf>
    <xf numFmtId="0" fontId="12" fillId="29" borderId="16" xfId="0" applyFont="1" applyFill="1" applyBorder="1" applyAlignment="1">
      <alignment horizontal="center" vertical="center"/>
    </xf>
    <xf numFmtId="49" fontId="12" fillId="29" borderId="15" xfId="0" applyNumberFormat="1" applyFont="1" applyFill="1" applyBorder="1" applyAlignment="1">
      <alignment horizontal="left" vertical="center" wrapText="1"/>
    </xf>
    <xf numFmtId="49" fontId="12" fillId="29" borderId="14" xfId="0" applyNumberFormat="1" applyFont="1" applyFill="1" applyBorder="1" applyAlignment="1">
      <alignment horizontal="left" vertical="center" wrapText="1"/>
    </xf>
    <xf numFmtId="49" fontId="12" fillId="29" borderId="16" xfId="0" applyNumberFormat="1" applyFont="1" applyFill="1" applyBorder="1" applyAlignment="1">
      <alignment horizontal="left" vertical="center" wrapText="1"/>
    </xf>
    <xf numFmtId="49" fontId="4" fillId="29" borderId="3" xfId="0" applyNumberFormat="1" applyFont="1" applyFill="1" applyBorder="1" applyAlignment="1">
      <alignment horizontal="left" vertical="center" wrapText="1"/>
    </xf>
    <xf numFmtId="0" fontId="5" fillId="29" borderId="23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 wrapText="1"/>
    </xf>
    <xf numFmtId="0" fontId="5" fillId="29" borderId="24" xfId="0" applyFont="1" applyFill="1" applyBorder="1" applyAlignment="1">
      <alignment horizontal="center" vertical="center" wrapText="1"/>
    </xf>
    <xf numFmtId="0" fontId="12" fillId="29" borderId="22" xfId="0" applyFont="1" applyFill="1" applyBorder="1" applyAlignment="1">
      <alignment horizontal="center" vertical="center" wrapText="1"/>
    </xf>
    <xf numFmtId="0" fontId="12" fillId="29" borderId="20" xfId="0" applyFont="1" applyFill="1" applyBorder="1" applyAlignment="1">
      <alignment horizontal="center" vertical="center" wrapText="1"/>
    </xf>
    <xf numFmtId="0" fontId="12" fillId="29" borderId="17" xfId="0" applyFont="1" applyFill="1" applyBorder="1" applyAlignment="1">
      <alignment horizontal="center" vertical="center" wrapText="1"/>
    </xf>
    <xf numFmtId="0" fontId="12" fillId="29" borderId="13" xfId="0" applyFont="1" applyFill="1" applyBorder="1" applyAlignment="1">
      <alignment horizontal="center" vertical="center" wrapText="1"/>
    </xf>
    <xf numFmtId="0" fontId="12" fillId="29" borderId="25" xfId="0" applyFont="1" applyFill="1" applyBorder="1" applyAlignment="1">
      <alignment horizontal="center" vertical="center" wrapText="1"/>
    </xf>
    <xf numFmtId="174" fontId="12" fillId="29" borderId="15" xfId="0" applyNumberFormat="1" applyFont="1" applyFill="1" applyBorder="1" applyAlignment="1">
      <alignment horizontal="center" vertical="center" wrapText="1"/>
    </xf>
    <xf numFmtId="174" fontId="72" fillId="29" borderId="1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4" fillId="29" borderId="14" xfId="0" applyFont="1" applyFill="1" applyBorder="1" applyAlignment="1">
      <alignment horizontal="center" vertical="center" wrapText="1"/>
    </xf>
    <xf numFmtId="0" fontId="74" fillId="29" borderId="1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externalLink" Target="externalLinks/externalLink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92"/>
  <sheetViews>
    <sheetView tabSelected="1" topLeftCell="A37" zoomScale="75" zoomScaleNormal="75" zoomScaleSheetLayoutView="69" workbookViewId="0">
      <selection activeCell="N71" sqref="N71"/>
    </sheetView>
  </sheetViews>
  <sheetFormatPr defaultRowHeight="18.75"/>
  <cols>
    <col min="1" max="1" width="73.28515625" style="3" customWidth="1"/>
    <col min="2" max="2" width="15.28515625" style="18" customWidth="1"/>
    <col min="3" max="5" width="18" style="18" customWidth="1"/>
    <col min="6" max="6" width="16.7109375" style="3" customWidth="1"/>
    <col min="7" max="7" width="20.7109375" style="3" customWidth="1"/>
    <col min="8" max="8" width="21.42578125" style="3" customWidth="1"/>
    <col min="9" max="9" width="21" style="3" customWidth="1"/>
    <col min="10" max="10" width="18.140625" style="3" hidden="1" customWidth="1"/>
    <col min="11" max="11" width="10" style="3" customWidth="1"/>
    <col min="12" max="12" width="9.5703125" style="3" customWidth="1"/>
    <col min="13" max="14" width="9.140625" style="3" customWidth="1"/>
    <col min="15" max="15" width="10.5703125" style="3" customWidth="1"/>
    <col min="16" max="16384" width="9.140625" style="3"/>
  </cols>
  <sheetData>
    <row r="1" spans="1:10" ht="18.75" customHeight="1">
      <c r="A1" s="247"/>
      <c r="B1" s="247"/>
      <c r="C1" s="66"/>
      <c r="D1" s="65"/>
      <c r="E1" s="65"/>
      <c r="F1" s="65"/>
      <c r="G1" s="68"/>
      <c r="H1" s="68"/>
      <c r="I1" s="68"/>
      <c r="J1" s="68"/>
    </row>
    <row r="2" spans="1:10" ht="18.75" customHeight="1">
      <c r="A2" s="66"/>
      <c r="B2" s="66"/>
      <c r="C2" s="66"/>
      <c r="D2" s="65"/>
      <c r="E2" s="65"/>
      <c r="F2" s="65"/>
      <c r="G2" s="68"/>
      <c r="H2" s="68"/>
      <c r="I2" s="68"/>
      <c r="J2" s="68"/>
    </row>
    <row r="3" spans="1:10" ht="18.75" customHeight="1">
      <c r="C3" s="66"/>
      <c r="D3" s="65"/>
      <c r="E3" s="65"/>
      <c r="F3" s="65"/>
      <c r="G3" s="237"/>
      <c r="H3" s="237"/>
      <c r="I3" s="237"/>
      <c r="J3" s="237"/>
    </row>
    <row r="4" spans="1:10" ht="18.75" customHeight="1">
      <c r="A4" s="64" t="s">
        <v>359</v>
      </c>
      <c r="B4" s="65"/>
      <c r="C4" s="66"/>
      <c r="D4" s="66"/>
      <c r="E4" s="66"/>
      <c r="F4" s="69"/>
      <c r="G4" s="252" t="s">
        <v>113</v>
      </c>
      <c r="H4" s="252"/>
      <c r="I4" s="252"/>
      <c r="J4" s="252"/>
    </row>
    <row r="5" spans="1:10">
      <c r="A5" s="64"/>
      <c r="B5" s="65"/>
      <c r="C5" s="70"/>
      <c r="D5" s="69"/>
      <c r="E5" s="69"/>
      <c r="F5" s="69"/>
      <c r="G5" s="242"/>
      <c r="H5" s="242"/>
      <c r="I5" s="242"/>
      <c r="J5" s="242"/>
    </row>
    <row r="6" spans="1:10" ht="18.75" customHeight="1">
      <c r="A6" s="243" t="s">
        <v>439</v>
      </c>
      <c r="B6" s="244"/>
      <c r="C6" s="71"/>
      <c r="D6" s="71"/>
      <c r="E6" s="71"/>
      <c r="F6" s="72"/>
      <c r="G6" s="73"/>
      <c r="H6" s="73"/>
      <c r="I6" s="73"/>
      <c r="J6" s="73"/>
    </row>
    <row r="7" spans="1:10" ht="20.25" customHeight="1">
      <c r="A7" s="68" t="s">
        <v>362</v>
      </c>
      <c r="B7" s="66"/>
      <c r="C7" s="66"/>
      <c r="D7" s="64"/>
      <c r="E7" s="64"/>
      <c r="F7" s="74"/>
      <c r="G7" s="242"/>
      <c r="H7" s="242"/>
      <c r="I7" s="242"/>
      <c r="J7" s="242"/>
    </row>
    <row r="8" spans="1:10" ht="19.5" customHeight="1">
      <c r="A8" s="264" t="s">
        <v>440</v>
      </c>
      <c r="B8" s="264"/>
      <c r="C8" s="66"/>
      <c r="D8" s="66"/>
      <c r="E8" s="66"/>
      <c r="F8" s="65"/>
      <c r="G8" s="73"/>
      <c r="H8" s="73"/>
      <c r="I8" s="73"/>
      <c r="J8" s="73"/>
    </row>
    <row r="9" spans="1:10" ht="19.5" customHeight="1">
      <c r="A9" s="245" t="s">
        <v>320</v>
      </c>
      <c r="B9" s="245"/>
      <c r="C9" s="66"/>
      <c r="D9" s="66"/>
      <c r="E9" s="66"/>
      <c r="F9" s="65"/>
      <c r="G9" s="242"/>
      <c r="H9" s="242"/>
      <c r="I9" s="242"/>
      <c r="J9" s="242"/>
    </row>
    <row r="10" spans="1:10" ht="19.5" customHeight="1">
      <c r="A10" s="246"/>
      <c r="B10" s="246"/>
      <c r="C10" s="70"/>
      <c r="D10" s="65"/>
      <c r="E10" s="65"/>
      <c r="F10" s="65"/>
      <c r="G10" s="248"/>
      <c r="H10" s="248"/>
      <c r="I10" s="248"/>
      <c r="J10" s="248"/>
    </row>
    <row r="11" spans="1:10" ht="16.5" customHeight="1">
      <c r="A11" s="245"/>
      <c r="B11" s="245"/>
      <c r="C11" s="70"/>
      <c r="D11" s="65"/>
      <c r="E11" s="65"/>
      <c r="F11" s="65"/>
      <c r="G11" s="68"/>
      <c r="H11" s="68"/>
      <c r="I11" s="68"/>
      <c r="J11" s="68"/>
    </row>
    <row r="12" spans="1:10" ht="16.5" customHeight="1">
      <c r="A12" s="66"/>
      <c r="B12" s="66"/>
      <c r="C12" s="70"/>
      <c r="D12" s="65"/>
      <c r="E12" s="65"/>
      <c r="F12" s="65"/>
      <c r="G12" s="68"/>
      <c r="H12" s="68"/>
      <c r="I12" s="68"/>
      <c r="J12" s="68"/>
    </row>
    <row r="13" spans="1:10" ht="18.75" customHeight="1">
      <c r="A13" s="237" t="s">
        <v>360</v>
      </c>
      <c r="B13" s="237"/>
      <c r="C13" s="66"/>
      <c r="D13" s="65"/>
      <c r="E13" s="65"/>
      <c r="F13" s="65"/>
      <c r="G13" s="237" t="s">
        <v>360</v>
      </c>
      <c r="H13" s="237"/>
      <c r="I13" s="237"/>
      <c r="J13" s="237"/>
    </row>
    <row r="14" spans="1:10" ht="15.75" customHeight="1">
      <c r="A14" s="64"/>
      <c r="B14" s="66"/>
      <c r="C14" s="66"/>
      <c r="D14" s="65"/>
      <c r="E14" s="65"/>
      <c r="F14" s="65"/>
      <c r="G14" s="64"/>
      <c r="H14" s="64"/>
      <c r="I14" s="66"/>
      <c r="J14" s="66"/>
    </row>
    <row r="15" spans="1:10" ht="15.75" customHeight="1">
      <c r="A15" s="242" t="s">
        <v>435</v>
      </c>
      <c r="B15" s="244"/>
      <c r="C15" s="66"/>
      <c r="D15" s="66"/>
      <c r="E15" s="66" t="s">
        <v>361</v>
      </c>
      <c r="F15" s="69"/>
      <c r="G15" s="265" t="s">
        <v>437</v>
      </c>
      <c r="H15" s="265"/>
      <c r="I15" s="265"/>
      <c r="J15" s="66"/>
    </row>
    <row r="16" spans="1:10">
      <c r="A16" s="253"/>
      <c r="B16" s="253"/>
      <c r="C16" s="66"/>
      <c r="D16" s="66"/>
      <c r="E16" s="66"/>
      <c r="F16" s="74"/>
      <c r="G16" s="64"/>
      <c r="H16" s="64"/>
      <c r="I16" s="64"/>
      <c r="J16" s="64"/>
    </row>
    <row r="17" spans="1:10">
      <c r="A17" s="264" t="s">
        <v>436</v>
      </c>
      <c r="B17" s="264"/>
      <c r="C17" s="66"/>
      <c r="D17" s="66"/>
      <c r="E17" s="66"/>
      <c r="F17" s="74"/>
      <c r="G17" s="249" t="s">
        <v>438</v>
      </c>
      <c r="H17" s="249"/>
      <c r="I17" s="249"/>
      <c r="J17" s="249"/>
    </row>
    <row r="18" spans="1:10" ht="15.75" customHeight="1">
      <c r="A18" s="245" t="s">
        <v>320</v>
      </c>
      <c r="B18" s="245"/>
      <c r="C18" s="66"/>
      <c r="D18" s="66"/>
      <c r="E18" s="66"/>
      <c r="F18" s="74"/>
      <c r="G18" s="232" t="s">
        <v>320</v>
      </c>
      <c r="H18" s="232"/>
      <c r="I18" s="232"/>
      <c r="J18" s="232"/>
    </row>
    <row r="19" spans="1:10" ht="15.75" customHeight="1">
      <c r="A19" s="64"/>
      <c r="B19" s="66"/>
      <c r="C19" s="66"/>
      <c r="D19" s="66"/>
      <c r="E19" s="66"/>
      <c r="F19" s="64"/>
      <c r="G19" s="248"/>
      <c r="H19" s="248"/>
      <c r="I19" s="248"/>
      <c r="J19" s="248"/>
    </row>
    <row r="20" spans="1:10">
      <c r="C20" s="76"/>
      <c r="D20" s="77"/>
      <c r="E20" s="77"/>
      <c r="F20" s="74"/>
      <c r="G20" s="248"/>
      <c r="H20" s="248"/>
      <c r="I20" s="248"/>
      <c r="J20" s="248"/>
    </row>
    <row r="21" spans="1:10" ht="18" customHeight="1">
      <c r="A21" s="64"/>
      <c r="B21" s="78"/>
      <c r="C21" s="76"/>
      <c r="D21" s="77"/>
      <c r="E21" s="77"/>
      <c r="F21" s="74"/>
      <c r="G21" s="79"/>
      <c r="H21" s="79"/>
      <c r="I21" s="79"/>
      <c r="J21" s="79"/>
    </row>
    <row r="22" spans="1:10" ht="21" customHeight="1">
      <c r="A22" s="64"/>
      <c r="B22" s="64"/>
      <c r="C22" s="70"/>
      <c r="D22" s="79"/>
      <c r="E22" s="79"/>
      <c r="F22" s="79"/>
    </row>
    <row r="23" spans="1:10" ht="21" customHeight="1">
      <c r="B23" s="3"/>
      <c r="C23" s="4"/>
      <c r="D23" s="38"/>
      <c r="E23" s="38"/>
      <c r="F23" s="38"/>
    </row>
    <row r="24" spans="1:10" ht="21" customHeight="1">
      <c r="B24" s="3"/>
      <c r="C24" s="4"/>
      <c r="D24" s="38"/>
      <c r="E24" s="38"/>
      <c r="F24" s="38"/>
      <c r="H24" s="42"/>
      <c r="I24" s="42"/>
      <c r="J24" s="42"/>
    </row>
    <row r="25" spans="1:10">
      <c r="B25" s="4"/>
      <c r="C25" s="4"/>
      <c r="D25" s="4"/>
      <c r="E25" s="4"/>
      <c r="F25" s="4"/>
      <c r="G25" s="18"/>
      <c r="H25" s="18"/>
      <c r="I25" s="18"/>
      <c r="J25" s="18"/>
    </row>
    <row r="26" spans="1:10" ht="20.100000000000001" customHeight="1">
      <c r="A26" s="53"/>
      <c r="B26" s="233"/>
      <c r="C26" s="233"/>
      <c r="D26" s="233"/>
      <c r="E26" s="233"/>
      <c r="F26" s="233"/>
      <c r="G26" s="32"/>
      <c r="H26" s="54">
        <v>2019</v>
      </c>
      <c r="I26" s="27" t="s">
        <v>118</v>
      </c>
      <c r="J26" s="6" t="s">
        <v>173</v>
      </c>
    </row>
    <row r="27" spans="1:10" ht="20.100000000000001" customHeight="1">
      <c r="A27" s="44" t="s">
        <v>13</v>
      </c>
      <c r="B27" s="273" t="s">
        <v>441</v>
      </c>
      <c r="C27" s="273"/>
      <c r="D27" s="273"/>
      <c r="E27" s="273"/>
      <c r="F27" s="273"/>
      <c r="G27" s="33"/>
      <c r="H27" s="55">
        <v>13313462</v>
      </c>
      <c r="I27" s="13" t="s">
        <v>116</v>
      </c>
      <c r="J27" s="6"/>
    </row>
    <row r="28" spans="1:10" ht="20.100000000000001" customHeight="1">
      <c r="A28" s="44" t="s">
        <v>14</v>
      </c>
      <c r="B28" s="238" t="s">
        <v>443</v>
      </c>
      <c r="C28" s="238"/>
      <c r="D28" s="238"/>
      <c r="E28" s="238"/>
      <c r="F28" s="238"/>
      <c r="G28" s="32"/>
      <c r="H28" s="54">
        <v>150</v>
      </c>
      <c r="I28" s="13" t="s">
        <v>115</v>
      </c>
      <c r="J28" s="6"/>
    </row>
    <row r="29" spans="1:10" ht="20.100000000000001" customHeight="1">
      <c r="A29" s="44" t="s">
        <v>19</v>
      </c>
      <c r="B29" s="238" t="s">
        <v>470</v>
      </c>
      <c r="C29" s="238"/>
      <c r="D29" s="238"/>
      <c r="E29" s="238"/>
      <c r="F29" s="238"/>
      <c r="G29" s="32"/>
      <c r="H29" s="54">
        <v>510100000</v>
      </c>
      <c r="I29" s="13" t="s">
        <v>114</v>
      </c>
      <c r="J29" s="6"/>
    </row>
    <row r="30" spans="1:10" ht="20.100000000000001" customHeight="1">
      <c r="A30" s="44" t="s">
        <v>64</v>
      </c>
      <c r="B30" s="238" t="s">
        <v>444</v>
      </c>
      <c r="C30" s="238"/>
      <c r="D30" s="238"/>
      <c r="E30" s="238"/>
      <c r="F30" s="238"/>
      <c r="G30" s="33"/>
      <c r="H30" s="55"/>
      <c r="I30" s="13" t="s">
        <v>9</v>
      </c>
      <c r="J30" s="6"/>
    </row>
    <row r="31" spans="1:10" ht="20.100000000000001" customHeight="1">
      <c r="A31" s="44" t="s">
        <v>16</v>
      </c>
      <c r="B31" s="238" t="s">
        <v>469</v>
      </c>
      <c r="C31" s="238"/>
      <c r="D31" s="238"/>
      <c r="E31" s="238"/>
      <c r="F31" s="238"/>
      <c r="G31" s="33"/>
      <c r="H31" s="55"/>
      <c r="I31" s="13" t="s">
        <v>8</v>
      </c>
      <c r="J31" s="6"/>
    </row>
    <row r="32" spans="1:10" ht="20.100000000000001" customHeight="1">
      <c r="A32" s="44" t="s">
        <v>15</v>
      </c>
      <c r="B32" s="238" t="s">
        <v>468</v>
      </c>
      <c r="C32" s="238"/>
      <c r="D32" s="238"/>
      <c r="E32" s="238"/>
      <c r="F32" s="238"/>
      <c r="G32" s="33"/>
      <c r="H32" s="213" t="s">
        <v>442</v>
      </c>
      <c r="I32" s="59" t="s">
        <v>10</v>
      </c>
      <c r="J32" s="6"/>
    </row>
    <row r="33" spans="1:10" ht="20.100000000000001" customHeight="1">
      <c r="A33" s="44" t="s">
        <v>467</v>
      </c>
      <c r="B33" s="238" t="s">
        <v>466</v>
      </c>
      <c r="C33" s="238"/>
      <c r="D33" s="238"/>
      <c r="E33" s="238"/>
      <c r="F33" s="238"/>
      <c r="G33" s="233" t="s">
        <v>145</v>
      </c>
      <c r="H33" s="250"/>
      <c r="I33" s="251"/>
      <c r="J33" s="9"/>
    </row>
    <row r="34" spans="1:10" ht="20.100000000000001" customHeight="1">
      <c r="A34" s="44" t="s">
        <v>20</v>
      </c>
      <c r="B34" s="238" t="s">
        <v>445</v>
      </c>
      <c r="C34" s="238"/>
      <c r="D34" s="238"/>
      <c r="E34" s="238"/>
      <c r="F34" s="238"/>
      <c r="G34" s="233" t="s">
        <v>146</v>
      </c>
      <c r="H34" s="250"/>
      <c r="I34" s="251"/>
      <c r="J34" s="9"/>
    </row>
    <row r="35" spans="1:10" ht="20.100000000000001" customHeight="1">
      <c r="A35" s="44" t="s">
        <v>96</v>
      </c>
      <c r="B35" s="238">
        <v>96</v>
      </c>
      <c r="C35" s="238"/>
      <c r="D35" s="238"/>
      <c r="E35" s="238"/>
      <c r="F35" s="238"/>
      <c r="G35" s="33"/>
      <c r="H35" s="33"/>
      <c r="I35" s="33"/>
      <c r="J35" s="55"/>
    </row>
    <row r="36" spans="1:10" ht="20.100000000000001" customHeight="1">
      <c r="A36" s="44" t="s">
        <v>357</v>
      </c>
      <c r="B36" s="238" t="s">
        <v>446</v>
      </c>
      <c r="C36" s="238"/>
      <c r="D36" s="238"/>
      <c r="E36" s="238"/>
      <c r="F36" s="238"/>
      <c r="G36" s="32"/>
      <c r="H36" s="32"/>
      <c r="I36" s="32"/>
      <c r="J36" s="54"/>
    </row>
    <row r="37" spans="1:10" ht="20.100000000000001" customHeight="1">
      <c r="A37" s="44" t="s">
        <v>11</v>
      </c>
      <c r="B37" s="238" t="s">
        <v>447</v>
      </c>
      <c r="C37" s="238"/>
      <c r="D37" s="238"/>
      <c r="E37" s="238"/>
      <c r="F37" s="238"/>
      <c r="G37" s="33"/>
      <c r="H37" s="33"/>
      <c r="I37" s="33"/>
      <c r="J37" s="55"/>
    </row>
    <row r="38" spans="1:10" ht="20.100000000000001" customHeight="1">
      <c r="A38" s="44" t="s">
        <v>12</v>
      </c>
      <c r="B38" s="238" t="s">
        <v>448</v>
      </c>
      <c r="C38" s="238"/>
      <c r="D38" s="238"/>
      <c r="E38" s="238"/>
      <c r="F38" s="238"/>
      <c r="G38" s="32"/>
      <c r="H38" s="32"/>
      <c r="I38" s="32"/>
      <c r="J38" s="54"/>
    </row>
    <row r="39" spans="1:10">
      <c r="A39" s="272" t="s">
        <v>464</v>
      </c>
      <c r="B39" s="272"/>
      <c r="C39" s="272"/>
      <c r="D39" s="272"/>
      <c r="E39" s="272"/>
      <c r="F39" s="272"/>
      <c r="G39" s="272"/>
      <c r="H39" s="272"/>
      <c r="I39" s="272"/>
      <c r="J39" s="272"/>
    </row>
    <row r="40" spans="1:10" ht="9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>
      <c r="A41" s="272" t="s">
        <v>153</v>
      </c>
      <c r="B41" s="272"/>
      <c r="C41" s="272"/>
      <c r="D41" s="272"/>
      <c r="E41" s="272"/>
      <c r="F41" s="272"/>
      <c r="G41" s="272"/>
      <c r="H41" s="272"/>
      <c r="I41" s="272"/>
      <c r="J41" s="272"/>
    </row>
    <row r="42" spans="1:10" ht="23.25" customHeight="1">
      <c r="B42" s="19"/>
      <c r="C42" s="4"/>
      <c r="D42" s="19"/>
      <c r="E42" s="19"/>
      <c r="F42" s="19"/>
      <c r="G42" s="19"/>
      <c r="H42" s="19"/>
      <c r="I42" s="19"/>
      <c r="J42" s="19" t="s">
        <v>368</v>
      </c>
    </row>
    <row r="43" spans="1:10" ht="41.25" customHeight="1">
      <c r="A43" s="257" t="s">
        <v>177</v>
      </c>
      <c r="B43" s="235" t="s">
        <v>17</v>
      </c>
      <c r="C43" s="255" t="s">
        <v>399</v>
      </c>
      <c r="D43" s="255" t="s">
        <v>400</v>
      </c>
      <c r="E43" s="259" t="s">
        <v>401</v>
      </c>
      <c r="F43" s="235" t="s">
        <v>402</v>
      </c>
      <c r="G43" s="239" t="s">
        <v>178</v>
      </c>
      <c r="H43" s="240"/>
      <c r="I43" s="240"/>
      <c r="J43" s="241"/>
    </row>
    <row r="44" spans="1:10" ht="77.25" customHeight="1">
      <c r="A44" s="257"/>
      <c r="B44" s="235"/>
      <c r="C44" s="256"/>
      <c r="D44" s="256"/>
      <c r="E44" s="260"/>
      <c r="F44" s="235"/>
      <c r="G44" s="7" t="s">
        <v>403</v>
      </c>
      <c r="H44" s="84" t="s">
        <v>404</v>
      </c>
      <c r="I44" s="235" t="s">
        <v>405</v>
      </c>
      <c r="J44" s="236"/>
    </row>
    <row r="45" spans="1:10" ht="20.100000000000001" customHeight="1">
      <c r="A45" s="6">
        <v>1</v>
      </c>
      <c r="B45" s="7">
        <v>2</v>
      </c>
      <c r="C45" s="7">
        <v>3</v>
      </c>
      <c r="D45" s="7">
        <v>4</v>
      </c>
      <c r="E45" s="7">
        <v>5</v>
      </c>
      <c r="F45" s="7">
        <v>6</v>
      </c>
      <c r="G45" s="7">
        <v>7</v>
      </c>
      <c r="H45" s="7">
        <v>8</v>
      </c>
      <c r="I45" s="235">
        <v>9</v>
      </c>
      <c r="J45" s="236"/>
    </row>
    <row r="46" spans="1:10" ht="24.95" customHeight="1">
      <c r="A46" s="258" t="s">
        <v>88</v>
      </c>
      <c r="B46" s="258"/>
      <c r="C46" s="258"/>
      <c r="D46" s="258"/>
      <c r="E46" s="258"/>
      <c r="F46" s="258"/>
      <c r="G46" s="258"/>
      <c r="H46" s="258"/>
      <c r="I46" s="258"/>
      <c r="J46" s="258"/>
    </row>
    <row r="47" spans="1:10" ht="20.100000000000001" customHeight="1">
      <c r="A47" s="91" t="s">
        <v>154</v>
      </c>
      <c r="B47" s="92">
        <v>1000</v>
      </c>
      <c r="C47" s="93">
        <f>'I. Фін результат'!C8</f>
        <v>16066</v>
      </c>
      <c r="D47" s="93">
        <f>'I. Фін результат'!D8</f>
        <v>16487</v>
      </c>
      <c r="E47" s="93">
        <f>'I. Фін результат'!E8</f>
        <v>16487</v>
      </c>
      <c r="F47" s="93">
        <f>'I. Фін результат'!F8</f>
        <v>17550</v>
      </c>
      <c r="G47" s="93">
        <f>F47*107.4%</f>
        <v>18848.7</v>
      </c>
      <c r="H47" s="93">
        <f>G47*105.5%</f>
        <v>19885.378499999999</v>
      </c>
      <c r="I47" s="93">
        <f>H47*105.5%</f>
        <v>20979.074317499999</v>
      </c>
      <c r="J47" s="93">
        <v>19300</v>
      </c>
    </row>
    <row r="48" spans="1:10" ht="20.100000000000001" customHeight="1">
      <c r="A48" s="91" t="s">
        <v>135</v>
      </c>
      <c r="B48" s="92">
        <v>1010</v>
      </c>
      <c r="C48" s="93">
        <f>'I. Фін результат'!C9</f>
        <v>-13893</v>
      </c>
      <c r="D48" s="93">
        <f>'I. Фін результат'!D9</f>
        <v>-14871</v>
      </c>
      <c r="E48" s="93">
        <f>'I. Фін результат'!E9</f>
        <v>-14871</v>
      </c>
      <c r="F48" s="93">
        <f>'I. Фін результат'!F9</f>
        <v>-16067</v>
      </c>
      <c r="G48" s="93">
        <f>F48*107.4%</f>
        <v>-17255.958000000002</v>
      </c>
      <c r="H48" s="93">
        <f>G48*105.5%</f>
        <v>-18205.035690000001</v>
      </c>
      <c r="I48" s="93">
        <f>H48*105.5%</f>
        <v>-19206.31265295</v>
      </c>
      <c r="J48" s="93">
        <v>-16850</v>
      </c>
    </row>
    <row r="49" spans="1:10" ht="20.100000000000001" customHeight="1">
      <c r="A49" s="94" t="s">
        <v>191</v>
      </c>
      <c r="B49" s="92">
        <v>1020</v>
      </c>
      <c r="C49" s="95">
        <f t="shared" ref="C49:J49" si="0">SUM(C47:C48)</f>
        <v>2173</v>
      </c>
      <c r="D49" s="95">
        <f t="shared" si="0"/>
        <v>1616</v>
      </c>
      <c r="E49" s="95">
        <f t="shared" si="0"/>
        <v>1616</v>
      </c>
      <c r="F49" s="95">
        <f t="shared" si="0"/>
        <v>1483</v>
      </c>
      <c r="G49" s="95">
        <f t="shared" si="0"/>
        <v>1592.7419999999984</v>
      </c>
      <c r="H49" s="95">
        <f t="shared" si="0"/>
        <v>1680.3428099999983</v>
      </c>
      <c r="I49" s="95">
        <f t="shared" si="0"/>
        <v>1772.7616645499984</v>
      </c>
      <c r="J49" s="95">
        <f t="shared" si="0"/>
        <v>2450</v>
      </c>
    </row>
    <row r="50" spans="1:10" ht="20.100000000000001" customHeight="1">
      <c r="A50" s="91" t="s">
        <v>120</v>
      </c>
      <c r="B50" s="92">
        <v>1030</v>
      </c>
      <c r="C50" s="93">
        <f>'I. Фін результат'!C19</f>
        <v>-1037</v>
      </c>
      <c r="D50" s="93">
        <f>'I. Фін результат'!D19</f>
        <v>-908</v>
      </c>
      <c r="E50" s="93">
        <f>'I. Фін результат'!E19</f>
        <v>-908</v>
      </c>
      <c r="F50" s="93">
        <f>'I. Фін результат'!F19</f>
        <v>-885</v>
      </c>
      <c r="G50" s="93">
        <v>-950</v>
      </c>
      <c r="H50" s="93">
        <v>-1003</v>
      </c>
      <c r="I50" s="93">
        <f>H50*105.5%</f>
        <v>-1058.165</v>
      </c>
      <c r="J50" s="93">
        <v>-1120</v>
      </c>
    </row>
    <row r="51" spans="1:10" ht="20.100000000000001" customHeight="1">
      <c r="A51" s="91" t="s">
        <v>119</v>
      </c>
      <c r="B51" s="92">
        <v>1060</v>
      </c>
      <c r="C51" s="93">
        <f>'I. Фін результат'!C42</f>
        <v>-348</v>
      </c>
      <c r="D51" s="93">
        <f>'I. Фін результат'!D42</f>
        <v>-411</v>
      </c>
      <c r="E51" s="93">
        <f>'I. Фін результат'!E42</f>
        <v>-411</v>
      </c>
      <c r="F51" s="93">
        <f>'I. Фін результат'!F42</f>
        <v>-463</v>
      </c>
      <c r="G51" s="93">
        <v>-497</v>
      </c>
      <c r="H51" s="93">
        <v>-525</v>
      </c>
      <c r="I51" s="93">
        <f t="shared" ref="I51:I52" si="1">H51*105.5%</f>
        <v>-553.875</v>
      </c>
      <c r="J51" s="93">
        <v>-475</v>
      </c>
    </row>
    <row r="52" spans="1:10" ht="20.100000000000001" customHeight="1">
      <c r="A52" s="91" t="s">
        <v>218</v>
      </c>
      <c r="B52" s="92">
        <v>1070</v>
      </c>
      <c r="C52" s="93">
        <f>'I. Фін результат'!C50</f>
        <v>0</v>
      </c>
      <c r="D52" s="93">
        <f>'I. Фін результат'!D50</f>
        <v>7</v>
      </c>
      <c r="E52" s="93">
        <f>'I. Фін результат'!E50</f>
        <v>7</v>
      </c>
      <c r="F52" s="93">
        <f>'I. Фін результат'!F50</f>
        <v>7</v>
      </c>
      <c r="G52" s="93">
        <v>8</v>
      </c>
      <c r="H52" s="93">
        <v>8</v>
      </c>
      <c r="I52" s="93">
        <f t="shared" si="1"/>
        <v>8.44</v>
      </c>
      <c r="J52" s="93">
        <v>10</v>
      </c>
    </row>
    <row r="53" spans="1:10" ht="20.100000000000001" customHeight="1">
      <c r="A53" s="91" t="s">
        <v>28</v>
      </c>
      <c r="B53" s="92">
        <v>1080</v>
      </c>
      <c r="C53" s="93">
        <f>'I. Фін результат'!C54</f>
        <v>-403</v>
      </c>
      <c r="D53" s="93">
        <f>'I. Фін результат'!D54</f>
        <v>-304</v>
      </c>
      <c r="E53" s="93">
        <f>'I. Фін результат'!E54</f>
        <v>-304</v>
      </c>
      <c r="F53" s="93">
        <f>'I. Фін результат'!F54</f>
        <v>-4</v>
      </c>
      <c r="G53" s="93">
        <v>-4</v>
      </c>
      <c r="H53" s="93">
        <v>-5</v>
      </c>
      <c r="I53" s="93">
        <f>H53*105.5%</f>
        <v>-5.2749999999999995</v>
      </c>
      <c r="J53" s="93">
        <v>-510</v>
      </c>
    </row>
    <row r="54" spans="1:10" ht="20.100000000000001" customHeight="1">
      <c r="A54" s="96" t="s">
        <v>4</v>
      </c>
      <c r="B54" s="92">
        <v>1100</v>
      </c>
      <c r="C54" s="95">
        <f t="shared" ref="C54:J54" si="2">SUM(C49:C53)</f>
        <v>385</v>
      </c>
      <c r="D54" s="95">
        <f t="shared" si="2"/>
        <v>0</v>
      </c>
      <c r="E54" s="95">
        <f t="shared" si="2"/>
        <v>0</v>
      </c>
      <c r="F54" s="95">
        <f t="shared" si="2"/>
        <v>138</v>
      </c>
      <c r="G54" s="95">
        <v>150</v>
      </c>
      <c r="H54" s="95">
        <f t="shared" si="2"/>
        <v>155.34280999999828</v>
      </c>
      <c r="I54" s="95">
        <f t="shared" si="2"/>
        <v>163.88666454999841</v>
      </c>
      <c r="J54" s="95">
        <f t="shared" si="2"/>
        <v>355</v>
      </c>
    </row>
    <row r="55" spans="1:10" ht="20.100000000000001" customHeight="1">
      <c r="A55" s="97" t="s">
        <v>121</v>
      </c>
      <c r="B55" s="92">
        <v>1310</v>
      </c>
      <c r="C55" s="95">
        <f>'I. Фін результат'!C90</f>
        <v>541</v>
      </c>
      <c r="D55" s="95">
        <f>'I. Фін результат'!D90</f>
        <v>178</v>
      </c>
      <c r="E55" s="95">
        <f>'I. Фін результат'!E90</f>
        <v>178</v>
      </c>
      <c r="F55" s="95">
        <f>'I. Фін результат'!F90</f>
        <v>318</v>
      </c>
      <c r="G55" s="95">
        <v>330</v>
      </c>
      <c r="H55" s="95">
        <v>335</v>
      </c>
      <c r="I55" s="95">
        <f>H55*105.5%</f>
        <v>353.42499999999995</v>
      </c>
      <c r="J55" s="93"/>
    </row>
    <row r="56" spans="1:10" ht="20.100000000000001" customHeight="1">
      <c r="A56" s="97" t="s">
        <v>167</v>
      </c>
      <c r="B56" s="92">
        <f>' V. Коефіцієнти'!B9</f>
        <v>5010</v>
      </c>
      <c r="C56" s="98">
        <f>(C55/C47)*100</f>
        <v>3.3673596414788993</v>
      </c>
      <c r="D56" s="98">
        <f>(D55/D47)*100</f>
        <v>1.0796385030630193</v>
      </c>
      <c r="E56" s="98">
        <f t="shared" ref="E56:J56" si="3">(E55/E47)*100</f>
        <v>1.0796385030630193</v>
      </c>
      <c r="F56" s="98">
        <f t="shared" si="3"/>
        <v>1.811965811965812</v>
      </c>
      <c r="G56" s="98">
        <f t="shared" si="3"/>
        <v>1.7507838736889016</v>
      </c>
      <c r="H56" s="98">
        <f>(H55/H47)*100</f>
        <v>1.6846548834863768</v>
      </c>
      <c r="I56" s="98">
        <f t="shared" si="3"/>
        <v>1.6846548834863764</v>
      </c>
      <c r="J56" s="98">
        <f t="shared" si="3"/>
        <v>0</v>
      </c>
    </row>
    <row r="57" spans="1:10" ht="20.100000000000001" customHeight="1">
      <c r="A57" s="99" t="s">
        <v>219</v>
      </c>
      <c r="B57" s="100">
        <v>1110</v>
      </c>
      <c r="C57" s="93">
        <f>'I. Фін результат'!C62</f>
        <v>0</v>
      </c>
      <c r="D57" s="93">
        <f>'I. Фін результат'!D62</f>
        <v>0</v>
      </c>
      <c r="E57" s="93">
        <f>'I. Фін результат'!E62</f>
        <v>0</v>
      </c>
      <c r="F57" s="93">
        <f>'I. Фін результат'!F62</f>
        <v>0</v>
      </c>
      <c r="G57" s="93"/>
      <c r="H57" s="93"/>
      <c r="I57" s="93"/>
      <c r="J57" s="93"/>
    </row>
    <row r="58" spans="1:10" ht="20.100000000000001" customHeight="1">
      <c r="A58" s="99" t="s">
        <v>220</v>
      </c>
      <c r="B58" s="100">
        <v>1120</v>
      </c>
      <c r="C58" s="93" t="str">
        <f>'I. Фін результат'!C63</f>
        <v>(    )</v>
      </c>
      <c r="D58" s="93" t="str">
        <f>'I. Фін результат'!D63</f>
        <v>(    )</v>
      </c>
      <c r="E58" s="93" t="str">
        <f>'I. Фін результат'!E63</f>
        <v>(    )</v>
      </c>
      <c r="F58" s="93">
        <f>'I. Фін результат'!F63</f>
        <v>0</v>
      </c>
      <c r="G58" s="93"/>
      <c r="H58" s="93"/>
      <c r="I58" s="93"/>
      <c r="J58" s="93"/>
    </row>
    <row r="59" spans="1:10" ht="20.100000000000001" customHeight="1">
      <c r="A59" s="99" t="s">
        <v>221</v>
      </c>
      <c r="B59" s="100">
        <v>1130</v>
      </c>
      <c r="C59" s="93">
        <f>'I. Фін результат'!C64</f>
        <v>0</v>
      </c>
      <c r="D59" s="93">
        <f>'I. Фін результат'!D64</f>
        <v>0</v>
      </c>
      <c r="E59" s="93">
        <f>'I. Фін результат'!E64</f>
        <v>0</v>
      </c>
      <c r="F59" s="93">
        <f>'I. Фін результат'!F64</f>
        <v>0</v>
      </c>
      <c r="G59" s="93"/>
      <c r="H59" s="93"/>
      <c r="I59" s="93"/>
      <c r="J59" s="93"/>
    </row>
    <row r="60" spans="1:10" ht="20.100000000000001" customHeight="1">
      <c r="A60" s="99" t="s">
        <v>222</v>
      </c>
      <c r="B60" s="100">
        <v>1140</v>
      </c>
      <c r="C60" s="93" t="str">
        <f>'I. Фін результат'!C65</f>
        <v>(    )</v>
      </c>
      <c r="D60" s="93" t="str">
        <f>'I. Фін результат'!D65</f>
        <v>(    )</v>
      </c>
      <c r="E60" s="93" t="str">
        <f>'I. Фін результат'!E65</f>
        <v>(    )</v>
      </c>
      <c r="F60" s="93">
        <f>'I. Фін результат'!F65</f>
        <v>0</v>
      </c>
      <c r="G60" s="93"/>
      <c r="H60" s="93"/>
      <c r="I60" s="93"/>
      <c r="J60" s="93"/>
    </row>
    <row r="61" spans="1:10" ht="20.100000000000001" customHeight="1">
      <c r="A61" s="99" t="s">
        <v>224</v>
      </c>
      <c r="B61" s="100">
        <v>1150</v>
      </c>
      <c r="C61" s="93">
        <f>'I. Фін результат'!C68</f>
        <v>8</v>
      </c>
      <c r="D61" s="221">
        <f>'I. Фін результат'!D68</f>
        <v>0</v>
      </c>
      <c r="E61" s="221">
        <f>'I. Фін результат'!E68</f>
        <v>0</v>
      </c>
      <c r="F61" s="93"/>
      <c r="G61" s="93"/>
      <c r="H61" s="93"/>
      <c r="I61" s="93"/>
      <c r="J61" s="93"/>
    </row>
    <row r="62" spans="1:10" ht="20.100000000000001" customHeight="1">
      <c r="A62" s="91" t="s">
        <v>225</v>
      </c>
      <c r="B62" s="92">
        <v>1160</v>
      </c>
      <c r="C62" s="93">
        <f>'I. Фін результат'!C69</f>
        <v>0</v>
      </c>
      <c r="D62" s="221">
        <f>'I. Фін результат'!D69</f>
        <v>0</v>
      </c>
      <c r="E62" s="221">
        <f>'I. Фін результат'!E69</f>
        <v>0</v>
      </c>
      <c r="F62" s="93">
        <f>'I. Фін результат'!F69</f>
        <v>0</v>
      </c>
      <c r="G62" s="93"/>
      <c r="H62" s="93"/>
      <c r="I62" s="93"/>
      <c r="J62" s="93"/>
    </row>
    <row r="63" spans="1:10" ht="20.100000000000001" customHeight="1">
      <c r="A63" s="97" t="s">
        <v>87</v>
      </c>
      <c r="B63" s="92">
        <v>1170</v>
      </c>
      <c r="C63" s="95">
        <f>SUM(C54, C57:C62)</f>
        <v>393</v>
      </c>
      <c r="D63" s="222">
        <f>SUM(D54, D57:D62)</f>
        <v>0</v>
      </c>
      <c r="E63" s="222">
        <f t="shared" ref="E63:J63" si="4">SUM(E54, E57:E62)</f>
        <v>0</v>
      </c>
      <c r="F63" s="95">
        <f t="shared" si="4"/>
        <v>138</v>
      </c>
      <c r="G63" s="95">
        <f t="shared" si="4"/>
        <v>150</v>
      </c>
      <c r="H63" s="95">
        <f>SUM(H54, H57:H62)</f>
        <v>155.34280999999828</v>
      </c>
      <c r="I63" s="95">
        <f t="shared" si="4"/>
        <v>163.88666454999841</v>
      </c>
      <c r="J63" s="95">
        <f t="shared" si="4"/>
        <v>355</v>
      </c>
    </row>
    <row r="64" spans="1:10" ht="20.100000000000001" customHeight="1">
      <c r="A64" s="99" t="s">
        <v>226</v>
      </c>
      <c r="B64" s="101">
        <v>1180</v>
      </c>
      <c r="C64" s="221">
        <f>'I. Фін результат'!C73</f>
        <v>-71</v>
      </c>
      <c r="D64" s="221">
        <f>'I. Фін результат'!D73</f>
        <v>0</v>
      </c>
      <c r="E64" s="221">
        <f>'I. Фін результат'!E73</f>
        <v>0</v>
      </c>
      <c r="F64" s="93">
        <f>'I. Фін результат'!F73</f>
        <v>-24</v>
      </c>
      <c r="G64" s="93">
        <f>-G63*18%</f>
        <v>-27</v>
      </c>
      <c r="H64" s="93">
        <f>-H63*18%</f>
        <v>-27.961705799999688</v>
      </c>
      <c r="I64" s="93">
        <f>-I63*18%</f>
        <v>-29.499599618999714</v>
      </c>
      <c r="J64" s="93"/>
    </row>
    <row r="65" spans="1:10" ht="20.100000000000001" customHeight="1">
      <c r="A65" s="99" t="s">
        <v>227</v>
      </c>
      <c r="B65" s="101">
        <v>1181</v>
      </c>
      <c r="C65" s="93">
        <f>'I. Фін результат'!C74</f>
        <v>0</v>
      </c>
      <c r="D65" s="221">
        <f>'I. Фін результат'!D74</f>
        <v>0</v>
      </c>
      <c r="E65" s="221">
        <f>'I. Фін результат'!E74</f>
        <v>0</v>
      </c>
      <c r="F65" s="93">
        <f>'I. Фін результат'!F74</f>
        <v>0</v>
      </c>
      <c r="G65" s="93"/>
      <c r="H65" s="93"/>
      <c r="I65" s="93"/>
      <c r="J65" s="93"/>
    </row>
    <row r="66" spans="1:10" ht="20.100000000000001" customHeight="1">
      <c r="A66" s="99" t="s">
        <v>228</v>
      </c>
      <c r="B66" s="100">
        <v>1190</v>
      </c>
      <c r="C66" s="93">
        <f>'I. Фін результат'!C75</f>
        <v>0</v>
      </c>
      <c r="D66" s="221">
        <f>'I. Фін результат'!D75</f>
        <v>0</v>
      </c>
      <c r="E66" s="221">
        <f>'I. Фін результат'!E75</f>
        <v>0</v>
      </c>
      <c r="F66" s="93">
        <f>'I. Фін результат'!F75</f>
        <v>0</v>
      </c>
      <c r="G66" s="93"/>
      <c r="H66" s="93"/>
      <c r="I66" s="93"/>
      <c r="J66" s="93"/>
    </row>
    <row r="67" spans="1:10" ht="20.100000000000001" customHeight="1">
      <c r="A67" s="99" t="s">
        <v>229</v>
      </c>
      <c r="B67" s="92">
        <v>1191</v>
      </c>
      <c r="C67" s="93" t="str">
        <f>'I. Фін результат'!C76</f>
        <v>(    )</v>
      </c>
      <c r="D67" s="221" t="str">
        <f>'I. Фін результат'!D76</f>
        <v>(    )</v>
      </c>
      <c r="E67" s="221" t="str">
        <f>'I. Фін результат'!E76</f>
        <v>(    )</v>
      </c>
      <c r="F67" s="93">
        <f>'I. Фін результат'!F76</f>
        <v>0</v>
      </c>
      <c r="G67" s="93"/>
      <c r="H67" s="93"/>
      <c r="I67" s="93"/>
      <c r="J67" s="93"/>
    </row>
    <row r="68" spans="1:10" ht="20.100000000000001" customHeight="1">
      <c r="A68" s="96" t="s">
        <v>318</v>
      </c>
      <c r="B68" s="92">
        <v>1200</v>
      </c>
      <c r="C68" s="95">
        <f>SUM(C63:C67)</f>
        <v>322</v>
      </c>
      <c r="D68" s="222">
        <f>SUM(D63:D67)</f>
        <v>0</v>
      </c>
      <c r="E68" s="222">
        <f t="shared" ref="E68:J68" si="5">SUM(E63:E67)</f>
        <v>0</v>
      </c>
      <c r="F68" s="95">
        <f t="shared" si="5"/>
        <v>114</v>
      </c>
      <c r="G68" s="95">
        <f t="shared" si="5"/>
        <v>123</v>
      </c>
      <c r="H68" s="95">
        <f>SUM(H63:H67)</f>
        <v>127.38110419999859</v>
      </c>
      <c r="I68" s="95">
        <f t="shared" si="5"/>
        <v>134.38706493099869</v>
      </c>
      <c r="J68" s="95">
        <f t="shared" si="5"/>
        <v>355</v>
      </c>
    </row>
    <row r="69" spans="1:10" ht="20.100000000000001" customHeight="1">
      <c r="A69" s="99" t="s">
        <v>321</v>
      </c>
      <c r="B69" s="100">
        <v>1201</v>
      </c>
      <c r="C69" s="221">
        <f>'I. Фін результат'!C78</f>
        <v>322</v>
      </c>
      <c r="D69" s="221">
        <f>'I. Фін результат'!D78</f>
        <v>0</v>
      </c>
      <c r="E69" s="221">
        <f>'I. Фін результат'!E78</f>
        <v>0</v>
      </c>
      <c r="F69" s="93">
        <f>'I. Фін результат'!F78</f>
        <v>114</v>
      </c>
      <c r="G69" s="93">
        <v>123</v>
      </c>
      <c r="H69" s="93">
        <v>127</v>
      </c>
      <c r="I69" s="93">
        <v>134</v>
      </c>
      <c r="J69" s="93"/>
    </row>
    <row r="70" spans="1:10" ht="20.100000000000001" customHeight="1">
      <c r="A70" s="99" t="s">
        <v>322</v>
      </c>
      <c r="B70" s="92">
        <v>1202</v>
      </c>
      <c r="C70" s="93" t="str">
        <f>'I. Фін результат'!C79</f>
        <v>(    )</v>
      </c>
      <c r="D70" s="93">
        <f>'I. Фін результат'!D79</f>
        <v>0</v>
      </c>
      <c r="E70" s="93">
        <f>'I. Фін результат'!E79</f>
        <v>0</v>
      </c>
      <c r="F70" s="93">
        <f>'I. Фін результат'!F79</f>
        <v>0</v>
      </c>
      <c r="G70" s="93"/>
      <c r="H70" s="93"/>
      <c r="I70" s="93"/>
      <c r="J70" s="93"/>
    </row>
    <row r="71" spans="1:10" ht="24.95" customHeight="1">
      <c r="A71" s="254" t="s">
        <v>125</v>
      </c>
      <c r="B71" s="254"/>
      <c r="C71" s="254"/>
      <c r="D71" s="254"/>
      <c r="E71" s="254"/>
      <c r="F71" s="254"/>
      <c r="G71" s="254"/>
      <c r="H71" s="254"/>
      <c r="I71" s="254"/>
      <c r="J71" s="254"/>
    </row>
    <row r="72" spans="1:10" ht="37.5">
      <c r="A72" s="102" t="s">
        <v>307</v>
      </c>
      <c r="B72" s="92">
        <v>2110</v>
      </c>
      <c r="C72" s="95">
        <f>'ІІ. Розр. з бюджетом'!C19</f>
        <v>99</v>
      </c>
      <c r="D72" s="95">
        <f>'ІІ. Розр. з бюджетом'!D19</f>
        <v>146</v>
      </c>
      <c r="E72" s="95">
        <f>'ІІ. Розр. з бюджетом'!E19</f>
        <v>146</v>
      </c>
      <c r="F72" s="95">
        <f>'ІІ. Розр. з бюджетом'!F19</f>
        <v>167</v>
      </c>
      <c r="G72" s="95">
        <f>G73+G79</f>
        <v>179.358</v>
      </c>
      <c r="H72" s="95">
        <f>H73+H79</f>
        <v>189.22269</v>
      </c>
      <c r="I72" s="95">
        <f>I73+I79</f>
        <v>199.62993795</v>
      </c>
      <c r="J72" s="93"/>
    </row>
    <row r="73" spans="1:10" ht="37.5">
      <c r="A73" s="99" t="s">
        <v>380</v>
      </c>
      <c r="B73" s="92">
        <v>2111</v>
      </c>
      <c r="C73" s="93">
        <f>'ІІ. Розр. з бюджетом'!C20</f>
        <v>29</v>
      </c>
      <c r="D73" s="93">
        <f>'ІІ. Розр. з бюджетом'!D20</f>
        <v>68</v>
      </c>
      <c r="E73" s="93">
        <f>'ІІ. Розр. з бюджетом'!E20</f>
        <v>68</v>
      </c>
      <c r="F73" s="93">
        <f>'ІІ. Розр. з бюджетом'!F20</f>
        <v>82</v>
      </c>
      <c r="G73" s="93">
        <f>F73*107.4%</f>
        <v>88.068000000000012</v>
      </c>
      <c r="H73" s="93">
        <f>G73*105.5%</f>
        <v>92.911740000000009</v>
      </c>
      <c r="I73" s="93">
        <f>H73*105.5%</f>
        <v>98.021885699999999</v>
      </c>
      <c r="J73" s="93"/>
    </row>
    <row r="74" spans="1:10" ht="37.5">
      <c r="A74" s="81" t="s">
        <v>381</v>
      </c>
      <c r="B74" s="101">
        <v>2112</v>
      </c>
      <c r="C74" s="93">
        <v>0</v>
      </c>
      <c r="D74" s="93" t="str">
        <f>'ІІ. Розр. з бюджетом'!D21</f>
        <v>(    )</v>
      </c>
      <c r="E74" s="93" t="str">
        <f>'ІІ. Розр. з бюджетом'!E21</f>
        <v>(    )</v>
      </c>
      <c r="F74" s="93">
        <f>'ІІ. Розр. з бюджетом'!F21</f>
        <v>0</v>
      </c>
      <c r="G74" s="93" t="s">
        <v>217</v>
      </c>
      <c r="H74" s="93" t="s">
        <v>217</v>
      </c>
      <c r="I74" s="93" t="s">
        <v>217</v>
      </c>
      <c r="J74" s="93" t="s">
        <v>217</v>
      </c>
    </row>
    <row r="75" spans="1:10">
      <c r="A75" s="81" t="s">
        <v>78</v>
      </c>
      <c r="B75" s="103">
        <v>2113</v>
      </c>
      <c r="C75" s="93">
        <f>'ІІ. Розр. з бюджетом'!C22</f>
        <v>0</v>
      </c>
      <c r="D75" s="93">
        <f>'ІІ. Розр. з бюджетом'!D22</f>
        <v>0</v>
      </c>
      <c r="E75" s="93">
        <f>'ІІ. Розр. з бюджетом'!E22</f>
        <v>0</v>
      </c>
      <c r="F75" s="93">
        <f>'ІІ. Розр. з бюджетом'!F22</f>
        <v>0</v>
      </c>
      <c r="G75" s="93"/>
      <c r="H75" s="93"/>
      <c r="I75" s="93"/>
      <c r="J75" s="93"/>
    </row>
    <row r="76" spans="1:10">
      <c r="A76" s="104" t="s">
        <v>94</v>
      </c>
      <c r="B76" s="101">
        <v>2114</v>
      </c>
      <c r="C76" s="93">
        <f>'ІІ. Розр. з бюджетом'!C23</f>
        <v>0</v>
      </c>
      <c r="D76" s="93">
        <f>'ІІ. Розр. з бюджетом'!D23</f>
        <v>0</v>
      </c>
      <c r="E76" s="93">
        <f>'ІІ. Розр. з бюджетом'!E23</f>
        <v>0</v>
      </c>
      <c r="F76" s="93">
        <f>'ІІ. Розр. з бюджетом'!F23</f>
        <v>0</v>
      </c>
      <c r="G76" s="93"/>
      <c r="H76" s="93"/>
      <c r="I76" s="93"/>
      <c r="J76" s="93"/>
    </row>
    <row r="77" spans="1:10">
      <c r="A77" s="104" t="s">
        <v>323</v>
      </c>
      <c r="B77" s="101">
        <v>2115</v>
      </c>
      <c r="C77" s="93"/>
      <c r="D77" s="93"/>
      <c r="E77" s="93"/>
      <c r="F77" s="93"/>
      <c r="G77" s="93"/>
      <c r="H77" s="93"/>
      <c r="I77" s="93"/>
      <c r="J77" s="93"/>
    </row>
    <row r="78" spans="1:10">
      <c r="A78" s="104" t="s">
        <v>77</v>
      </c>
      <c r="B78" s="101">
        <v>2116</v>
      </c>
      <c r="C78" s="93"/>
      <c r="D78" s="93"/>
      <c r="E78" s="93"/>
      <c r="F78" s="93"/>
      <c r="G78" s="93"/>
      <c r="H78" s="93"/>
      <c r="I78" s="93"/>
      <c r="J78" s="93"/>
    </row>
    <row r="79" spans="1:10">
      <c r="A79" s="104" t="s">
        <v>449</v>
      </c>
      <c r="B79" s="101">
        <v>2117</v>
      </c>
      <c r="C79" s="93">
        <f>'ІІ. Розр. з бюджетом'!C26</f>
        <v>70</v>
      </c>
      <c r="D79" s="93">
        <f>'ІІ. Розр. з бюджетом'!D26</f>
        <v>78</v>
      </c>
      <c r="E79" s="93">
        <f>'ІІ. Розр. з бюджетом'!E26</f>
        <v>78</v>
      </c>
      <c r="F79" s="93">
        <f>'ІІ. Розр. з бюджетом'!F26</f>
        <v>85</v>
      </c>
      <c r="G79" s="93">
        <f>F79*107.4%</f>
        <v>91.29</v>
      </c>
      <c r="H79" s="93">
        <f>G79*105.5%</f>
        <v>96.310950000000005</v>
      </c>
      <c r="I79" s="93">
        <f>H79*105.5%</f>
        <v>101.60805225</v>
      </c>
      <c r="J79" s="93"/>
    </row>
    <row r="80" spans="1:10" ht="37.5">
      <c r="A80" s="105" t="s">
        <v>308</v>
      </c>
      <c r="B80" s="101">
        <v>2120</v>
      </c>
      <c r="C80" s="95">
        <f>'ІІ. Розр. з бюджетом'!C27</f>
        <v>858</v>
      </c>
      <c r="D80" s="95">
        <f>'ІІ. Розр. з бюджетом'!D27</f>
        <v>903</v>
      </c>
      <c r="E80" s="95">
        <f>'ІІ. Розр. з бюджетом'!E27</f>
        <v>903</v>
      </c>
      <c r="F80" s="95">
        <f>'ІІ. Розр. з бюджетом'!F27</f>
        <v>1052</v>
      </c>
      <c r="G80" s="95">
        <f>F80*107.4%</f>
        <v>1129.848</v>
      </c>
      <c r="H80" s="95">
        <f>G80*105.5%</f>
        <v>1191.9896399999998</v>
      </c>
      <c r="I80" s="95">
        <f>H80*105.5%</f>
        <v>1257.5490701999997</v>
      </c>
      <c r="J80" s="93"/>
    </row>
    <row r="81" spans="1:10" ht="37.5">
      <c r="A81" s="105" t="s">
        <v>376</v>
      </c>
      <c r="B81" s="101">
        <v>2130</v>
      </c>
      <c r="C81" s="95">
        <f>'ІІ. Розр. з бюджетом'!C32</f>
        <v>1167</v>
      </c>
      <c r="D81" s="95">
        <f>'ІІ. Розр. з бюджетом'!D32</f>
        <v>1251</v>
      </c>
      <c r="E81" s="95">
        <f>'ІІ. Розр. з бюджетом'!E32</f>
        <v>1251</v>
      </c>
      <c r="F81" s="95">
        <f>'ІІ. Розр. з бюджетом'!F32</f>
        <v>1298</v>
      </c>
      <c r="G81" s="95">
        <f>G82+G83+G84+G85</f>
        <v>1394.0520000000004</v>
      </c>
      <c r="H81" s="95">
        <f>H82+H83+H84+H85</f>
        <v>1470</v>
      </c>
      <c r="I81" s="95">
        <f>I82+I83+I84+I85</f>
        <v>1550.85</v>
      </c>
      <c r="J81" s="93"/>
    </row>
    <row r="82" spans="1:10" ht="37.5">
      <c r="A82" s="104" t="s">
        <v>377</v>
      </c>
      <c r="B82" s="101">
        <v>2131</v>
      </c>
      <c r="C82" s="93">
        <v>32</v>
      </c>
      <c r="D82" s="93">
        <f>'ІІ. Розр. з бюджетом'!D33</f>
        <v>0</v>
      </c>
      <c r="E82" s="93">
        <f>'ІІ. Розр. з бюджетом'!E33</f>
        <v>0</v>
      </c>
      <c r="F82" s="93">
        <f>'ІІ. Розр. з бюджетом'!F33</f>
        <v>11</v>
      </c>
      <c r="G82" s="93">
        <f>F82*107.4%</f>
        <v>11.814</v>
      </c>
      <c r="H82" s="93">
        <v>12</v>
      </c>
      <c r="I82" s="93">
        <f>H82*105.5%</f>
        <v>12.66</v>
      </c>
      <c r="J82" s="93"/>
    </row>
    <row r="83" spans="1:10">
      <c r="A83" s="104" t="s">
        <v>311</v>
      </c>
      <c r="B83" s="101">
        <v>2132</v>
      </c>
      <c r="C83" s="93">
        <v>0</v>
      </c>
      <c r="D83" s="93">
        <f>'ІІ. Розр. з бюджетом'!D34</f>
        <v>0</v>
      </c>
      <c r="E83" s="93">
        <f>'ІІ. Розр. з бюджетом'!E34</f>
        <v>0</v>
      </c>
      <c r="F83" s="93">
        <f>'ІІ. Розр. з бюджетом'!F34</f>
        <v>0</v>
      </c>
      <c r="G83" s="93">
        <f>F83*107.4%</f>
        <v>0</v>
      </c>
      <c r="H83" s="93">
        <f t="shared" ref="H83:I85" si="6">G83*105.5%</f>
        <v>0</v>
      </c>
      <c r="I83" s="93">
        <f t="shared" si="6"/>
        <v>0</v>
      </c>
      <c r="J83" s="93"/>
    </row>
    <row r="84" spans="1:10" ht="37.5">
      <c r="A84" s="104" t="s">
        <v>312</v>
      </c>
      <c r="B84" s="101">
        <v>2133</v>
      </c>
      <c r="C84" s="93">
        <v>1104</v>
      </c>
      <c r="D84" s="93">
        <f>'ІІ. Розр. з бюджетом'!D35</f>
        <v>1219</v>
      </c>
      <c r="E84" s="93">
        <f>'ІІ. Розр. з бюджетом'!E35</f>
        <v>1219</v>
      </c>
      <c r="F84" s="93">
        <f>'ІІ. Розр. з бюджетом'!F35</f>
        <v>1256</v>
      </c>
      <c r="G84" s="93">
        <f>F84*107.4%</f>
        <v>1348.9440000000002</v>
      </c>
      <c r="H84" s="93">
        <v>1423</v>
      </c>
      <c r="I84" s="93">
        <f t="shared" si="6"/>
        <v>1501.2649999999999</v>
      </c>
      <c r="J84" s="93"/>
    </row>
    <row r="85" spans="1:10">
      <c r="A85" s="104" t="s">
        <v>313</v>
      </c>
      <c r="B85" s="101">
        <v>2134</v>
      </c>
      <c r="C85" s="93">
        <v>31</v>
      </c>
      <c r="D85" s="93">
        <f>'ІІ. Розр. з бюджетом'!D36</f>
        <v>32</v>
      </c>
      <c r="E85" s="93">
        <f>'ІІ. Розр. з бюджетом'!E36</f>
        <v>32</v>
      </c>
      <c r="F85" s="93">
        <f>'ІІ. Розр. з бюджетом'!F36</f>
        <v>31</v>
      </c>
      <c r="G85" s="93">
        <f>F85*107.4%</f>
        <v>33.294000000000004</v>
      </c>
      <c r="H85" s="93">
        <v>35</v>
      </c>
      <c r="I85" s="93">
        <f t="shared" si="6"/>
        <v>36.924999999999997</v>
      </c>
      <c r="J85" s="93"/>
    </row>
    <row r="86" spans="1:10" ht="25.5" customHeight="1">
      <c r="A86" s="105" t="s">
        <v>379</v>
      </c>
      <c r="B86" s="101">
        <v>2200</v>
      </c>
      <c r="C86" s="95">
        <f>C72+C81+C80</f>
        <v>2124</v>
      </c>
      <c r="D86" s="95">
        <f>'ІІ. Розр. з бюджетом'!D40</f>
        <v>2300</v>
      </c>
      <c r="E86" s="95">
        <f>'ІІ. Розр. з бюджетом'!E40</f>
        <v>2300</v>
      </c>
      <c r="F86" s="95">
        <f>'ІІ. Розр. з бюджетом'!F40</f>
        <v>2517</v>
      </c>
      <c r="G86" s="95">
        <f>G72+G80+G81</f>
        <v>2703.2580000000003</v>
      </c>
      <c r="H86" s="95">
        <f>H72+H80+H81</f>
        <v>2851.2123299999998</v>
      </c>
      <c r="I86" s="95">
        <f>I72+I80+I81</f>
        <v>3008.0290081499998</v>
      </c>
      <c r="J86" s="93"/>
    </row>
    <row r="87" spans="1:10" ht="24.95" customHeight="1">
      <c r="A87" s="254" t="s">
        <v>124</v>
      </c>
      <c r="B87" s="271"/>
      <c r="C87" s="254"/>
      <c r="D87" s="254"/>
      <c r="E87" s="254"/>
      <c r="F87" s="254"/>
      <c r="G87" s="254"/>
      <c r="H87" s="254"/>
      <c r="I87" s="254"/>
      <c r="J87" s="254"/>
    </row>
    <row r="88" spans="1:10" ht="20.100000000000001" customHeight="1">
      <c r="A88" s="106" t="s">
        <v>230</v>
      </c>
      <c r="B88" s="100">
        <v>3405</v>
      </c>
      <c r="C88" s="95">
        <f>'ІІІ. Рух грош. коштів'!C67</f>
        <v>67</v>
      </c>
      <c r="D88" s="95">
        <f>'ІІІ. Рух грош. коштів'!D67</f>
        <v>525</v>
      </c>
      <c r="E88" s="95">
        <f>'ІІІ. Рух грош. коштів'!E67</f>
        <v>525</v>
      </c>
      <c r="F88" s="95">
        <f>'ІІІ. Рух грош. коштів'!F67</f>
        <v>202</v>
      </c>
      <c r="G88" s="107" t="s">
        <v>164</v>
      </c>
      <c r="H88" s="107" t="s">
        <v>164</v>
      </c>
      <c r="I88" s="107" t="s">
        <v>164</v>
      </c>
      <c r="J88" s="107" t="s">
        <v>164</v>
      </c>
    </row>
    <row r="89" spans="1:10" ht="20.100000000000001" customHeight="1">
      <c r="A89" s="104" t="s">
        <v>304</v>
      </c>
      <c r="B89" s="108">
        <v>3030</v>
      </c>
      <c r="C89" s="93">
        <f>'ІІІ. Рух грош. коштів'!C12</f>
        <v>0</v>
      </c>
      <c r="D89" s="93">
        <f>'ІІІ. Рух грош. коштів'!D12</f>
        <v>0</v>
      </c>
      <c r="E89" s="93">
        <f>'ІІІ. Рух грош. коштів'!E12</f>
        <v>0</v>
      </c>
      <c r="F89" s="93">
        <f>'ІІІ. Рух грош. коштів'!F12</f>
        <v>0</v>
      </c>
      <c r="G89" s="93"/>
      <c r="H89" s="93"/>
      <c r="I89" s="93"/>
      <c r="J89" s="93"/>
    </row>
    <row r="90" spans="1:10" ht="20.100000000000001" customHeight="1">
      <c r="A90" s="104" t="s">
        <v>231</v>
      </c>
      <c r="B90" s="108">
        <v>3195</v>
      </c>
      <c r="C90" s="93">
        <f>'ІІІ. Рух грош. коштів'!C35</f>
        <v>708</v>
      </c>
      <c r="D90" s="93">
        <f>'ІІІ. Рух грош. коштів'!D35</f>
        <v>-20</v>
      </c>
      <c r="E90" s="93">
        <f>'ІІІ. Рух грош. коштів'!E35</f>
        <v>-20</v>
      </c>
      <c r="F90" s="93">
        <f>'ІІІ. Рух грош. коштів'!F35</f>
        <v>43</v>
      </c>
      <c r="G90" s="107" t="s">
        <v>164</v>
      </c>
      <c r="H90" s="107" t="s">
        <v>164</v>
      </c>
      <c r="I90" s="107" t="s">
        <v>164</v>
      </c>
      <c r="J90" s="107" t="s">
        <v>164</v>
      </c>
    </row>
    <row r="91" spans="1:10" ht="20.100000000000001" customHeight="1">
      <c r="A91" s="104" t="s">
        <v>128</v>
      </c>
      <c r="B91" s="108">
        <v>3295</v>
      </c>
      <c r="C91" s="93">
        <f>'ІІІ. Рух грош. коштів'!C48</f>
        <v>-215</v>
      </c>
      <c r="D91" s="93">
        <f>'ІІІ. Рух грош. коштів'!D48</f>
        <v>-298</v>
      </c>
      <c r="E91" s="93">
        <f>'ІІІ. Рух грош. коштів'!E48</f>
        <v>-70</v>
      </c>
      <c r="F91" s="93">
        <f>'ІІІ. Рух грош. коштів'!F48</f>
        <v>-114</v>
      </c>
      <c r="G91" s="107" t="s">
        <v>164</v>
      </c>
      <c r="H91" s="107" t="s">
        <v>164</v>
      </c>
      <c r="I91" s="107" t="s">
        <v>164</v>
      </c>
      <c r="J91" s="107" t="s">
        <v>164</v>
      </c>
    </row>
    <row r="92" spans="1:10" ht="20.100000000000001" customHeight="1">
      <c r="A92" s="104" t="s">
        <v>232</v>
      </c>
      <c r="B92" s="100">
        <v>3395</v>
      </c>
      <c r="C92" s="93">
        <f>'ІІІ. Рух грош. коштів'!C65</f>
        <v>-42</v>
      </c>
      <c r="D92" s="93">
        <f>'ІІІ. Рух грош. коштів'!D65</f>
        <v>-5</v>
      </c>
      <c r="E92" s="93">
        <f>'ІІІ. Рух грош. коштів'!E65</f>
        <v>-5</v>
      </c>
      <c r="F92" s="93">
        <f>'ІІІ. Рух грош. коштів'!F65</f>
        <v>-5</v>
      </c>
      <c r="G92" s="107" t="s">
        <v>164</v>
      </c>
      <c r="H92" s="107" t="s">
        <v>164</v>
      </c>
      <c r="I92" s="107" t="s">
        <v>164</v>
      </c>
      <c r="J92" s="107" t="s">
        <v>164</v>
      </c>
    </row>
    <row r="93" spans="1:10" ht="20.100000000000001" customHeight="1">
      <c r="A93" s="104" t="s">
        <v>132</v>
      </c>
      <c r="B93" s="100">
        <v>3410</v>
      </c>
      <c r="C93" s="93">
        <f>'ІІІ. Рух грош. коштів'!C68</f>
        <v>0</v>
      </c>
      <c r="D93" s="93">
        <f>'ІІІ. Рух грош. коштів'!D68</f>
        <v>0</v>
      </c>
      <c r="E93" s="93">
        <f>'ІІІ. Рух грош. коштів'!E68</f>
        <v>0</v>
      </c>
      <c r="F93" s="93">
        <f>'ІІІ. Рух грош. коштів'!F68</f>
        <v>0</v>
      </c>
      <c r="G93" s="107" t="s">
        <v>164</v>
      </c>
      <c r="H93" s="107" t="s">
        <v>164</v>
      </c>
      <c r="I93" s="107" t="s">
        <v>164</v>
      </c>
      <c r="J93" s="107" t="s">
        <v>164</v>
      </c>
    </row>
    <row r="94" spans="1:10" ht="20.100000000000001" customHeight="1">
      <c r="A94" s="109" t="s">
        <v>233</v>
      </c>
      <c r="B94" s="100">
        <v>3415</v>
      </c>
      <c r="C94" s="95">
        <f>SUM(C88,C90:C93)</f>
        <v>518</v>
      </c>
      <c r="D94" s="95">
        <f>SUM(D88,D90:D93)</f>
        <v>202</v>
      </c>
      <c r="E94" s="95">
        <f>SUM(E88,E90:E93)</f>
        <v>430</v>
      </c>
      <c r="F94" s="95">
        <f>SUM(F88,F90:F93)</f>
        <v>126</v>
      </c>
      <c r="G94" s="107" t="s">
        <v>164</v>
      </c>
      <c r="H94" s="107" t="s">
        <v>164</v>
      </c>
      <c r="I94" s="107" t="s">
        <v>164</v>
      </c>
      <c r="J94" s="107" t="s">
        <v>164</v>
      </c>
    </row>
    <row r="95" spans="1:10" ht="24.95" customHeight="1">
      <c r="A95" s="261" t="s">
        <v>158</v>
      </c>
      <c r="B95" s="262"/>
      <c r="C95" s="262"/>
      <c r="D95" s="262"/>
      <c r="E95" s="262"/>
      <c r="F95" s="262"/>
      <c r="G95" s="262"/>
      <c r="H95" s="262"/>
      <c r="I95" s="262"/>
      <c r="J95" s="263"/>
    </row>
    <row r="96" spans="1:10" ht="20.100000000000001" customHeight="1">
      <c r="A96" s="104" t="s">
        <v>157</v>
      </c>
      <c r="B96" s="100">
        <v>4000</v>
      </c>
      <c r="C96" s="93">
        <f>'IV. Кап. інвестиції'!C7</f>
        <v>215</v>
      </c>
      <c r="D96" s="93">
        <f>'IV. Кап. інвестиції'!D7</f>
        <v>298</v>
      </c>
      <c r="E96" s="93">
        <f>'IV. Кап. інвестиції'!E7</f>
        <v>70</v>
      </c>
      <c r="F96" s="93">
        <f>'IV. Кап. інвестиції'!F7</f>
        <v>114</v>
      </c>
      <c r="G96" s="93">
        <v>150</v>
      </c>
      <c r="H96" s="93">
        <v>150</v>
      </c>
      <c r="I96" s="93">
        <v>200</v>
      </c>
      <c r="J96" s="93"/>
    </row>
    <row r="97" spans="1:10" ht="24.95" customHeight="1">
      <c r="A97" s="234" t="s">
        <v>161</v>
      </c>
      <c r="B97" s="234"/>
      <c r="C97" s="234"/>
      <c r="D97" s="234"/>
      <c r="E97" s="234"/>
      <c r="F97" s="234"/>
      <c r="G97" s="234"/>
      <c r="H97" s="234"/>
      <c r="I97" s="234"/>
      <c r="J97" s="234"/>
    </row>
    <row r="98" spans="1:10" ht="19.5" customHeight="1">
      <c r="A98" s="110" t="s">
        <v>234</v>
      </c>
      <c r="B98" s="111">
        <v>5040</v>
      </c>
      <c r="C98" s="112">
        <f t="shared" ref="C98:J98" si="7">(C68/C47)*100</f>
        <v>2.0042325407693262</v>
      </c>
      <c r="D98" s="112">
        <f t="shared" si="7"/>
        <v>0</v>
      </c>
      <c r="E98" s="112">
        <f t="shared" si="7"/>
        <v>0</v>
      </c>
      <c r="F98" s="112">
        <f t="shared" si="7"/>
        <v>0.6495726495726496</v>
      </c>
      <c r="G98" s="112">
        <f t="shared" si="7"/>
        <v>0.65256489837495424</v>
      </c>
      <c r="H98" s="112">
        <f t="shared" si="7"/>
        <v>0.64057671419228246</v>
      </c>
      <c r="I98" s="112">
        <f t="shared" si="7"/>
        <v>0.64057671419228335</v>
      </c>
      <c r="J98" s="112">
        <f t="shared" si="7"/>
        <v>1.839378238341969</v>
      </c>
    </row>
    <row r="99" spans="1:10" ht="20.100000000000001" customHeight="1">
      <c r="A99" s="110" t="s">
        <v>235</v>
      </c>
      <c r="B99" s="111">
        <v>5020</v>
      </c>
      <c r="C99" s="112">
        <f>(C68/C110)*100</f>
        <v>18.463302752293579</v>
      </c>
      <c r="D99" s="112">
        <v>11.7</v>
      </c>
      <c r="E99" s="112">
        <f>(E68/E110)*100</f>
        <v>0</v>
      </c>
      <c r="F99" s="112">
        <f>(F68/F110)*100</f>
        <v>7.6716016150740236</v>
      </c>
      <c r="G99" s="107" t="s">
        <v>164</v>
      </c>
      <c r="H99" s="107" t="s">
        <v>164</v>
      </c>
      <c r="I99" s="107" t="s">
        <v>164</v>
      </c>
      <c r="J99" s="107" t="s">
        <v>164</v>
      </c>
    </row>
    <row r="100" spans="1:10" ht="20.100000000000001" customHeight="1">
      <c r="A100" s="104" t="s">
        <v>236</v>
      </c>
      <c r="B100" s="92">
        <v>5030</v>
      </c>
      <c r="C100" s="112">
        <f>(C68/C111)*100</f>
        <v>27.104377104377104</v>
      </c>
      <c r="D100" s="112">
        <v>15.4</v>
      </c>
      <c r="E100" s="112">
        <f>(E68/E111)*100</f>
        <v>0</v>
      </c>
      <c r="F100" s="112">
        <f>(F68/F111)*100</f>
        <v>9.9389712292938093</v>
      </c>
      <c r="G100" s="107" t="s">
        <v>164</v>
      </c>
      <c r="H100" s="107" t="s">
        <v>164</v>
      </c>
      <c r="I100" s="107" t="s">
        <v>164</v>
      </c>
      <c r="J100" s="107" t="s">
        <v>164</v>
      </c>
    </row>
    <row r="101" spans="1:10" ht="20.100000000000001" customHeight="1">
      <c r="A101" s="113" t="s">
        <v>168</v>
      </c>
      <c r="B101" s="114">
        <v>5110</v>
      </c>
      <c r="C101" s="112">
        <f>C111/C114</f>
        <v>2.1366906474820144</v>
      </c>
      <c r="D101" s="112">
        <v>0</v>
      </c>
      <c r="E101" s="112">
        <f>E111/E114</f>
        <v>2.1142857142857143</v>
      </c>
      <c r="F101" s="112">
        <f>F111/F114</f>
        <v>3.3834808259587019</v>
      </c>
      <c r="G101" s="107" t="s">
        <v>164</v>
      </c>
      <c r="H101" s="107" t="s">
        <v>164</v>
      </c>
      <c r="I101" s="107" t="s">
        <v>164</v>
      </c>
      <c r="J101" s="107" t="s">
        <v>164</v>
      </c>
    </row>
    <row r="102" spans="1:10" ht="20.100000000000001" customHeight="1">
      <c r="A102" s="113" t="s">
        <v>237</v>
      </c>
      <c r="B102" s="114">
        <v>5220</v>
      </c>
      <c r="C102" s="112">
        <f>C107/C106</f>
        <v>0.30423509075194466</v>
      </c>
      <c r="D102" s="112">
        <v>0.3</v>
      </c>
      <c r="E102" s="112">
        <f>E107/E106</f>
        <v>0.43489148580968279</v>
      </c>
      <c r="F102" s="112">
        <f>F107/F106</f>
        <v>0.53186646433990892</v>
      </c>
      <c r="G102" s="107" t="s">
        <v>164</v>
      </c>
      <c r="H102" s="107" t="s">
        <v>164</v>
      </c>
      <c r="I102" s="107" t="s">
        <v>164</v>
      </c>
      <c r="J102" s="107" t="s">
        <v>164</v>
      </c>
    </row>
    <row r="103" spans="1:10" ht="24.95" customHeight="1">
      <c r="A103" s="254" t="s">
        <v>160</v>
      </c>
      <c r="B103" s="254"/>
      <c r="C103" s="254"/>
      <c r="D103" s="254"/>
      <c r="E103" s="254"/>
      <c r="F103" s="254"/>
      <c r="G103" s="254"/>
      <c r="H103" s="254"/>
      <c r="I103" s="254"/>
      <c r="J103" s="254"/>
    </row>
    <row r="104" spans="1:10" ht="20.100000000000001" customHeight="1">
      <c r="A104" s="110" t="s">
        <v>238</v>
      </c>
      <c r="B104" s="111">
        <v>6000</v>
      </c>
      <c r="C104" s="93">
        <v>805</v>
      </c>
      <c r="D104" s="93">
        <v>1031</v>
      </c>
      <c r="E104" s="93">
        <v>677</v>
      </c>
      <c r="F104" s="93">
        <v>617</v>
      </c>
      <c r="G104" s="107" t="s">
        <v>164</v>
      </c>
      <c r="H104" s="107" t="s">
        <v>164</v>
      </c>
      <c r="I104" s="107" t="s">
        <v>164</v>
      </c>
      <c r="J104" s="107" t="s">
        <v>164</v>
      </c>
    </row>
    <row r="105" spans="1:10" ht="20.100000000000001" customHeight="1">
      <c r="A105" s="110" t="s">
        <v>324</v>
      </c>
      <c r="B105" s="111">
        <v>6001</v>
      </c>
      <c r="C105" s="93">
        <f t="shared" ref="C105:D105" si="8">C106-C107</f>
        <v>805</v>
      </c>
      <c r="D105" s="93">
        <f t="shared" si="8"/>
        <v>1031</v>
      </c>
      <c r="E105" s="93">
        <f>E106-E107</f>
        <v>677</v>
      </c>
      <c r="F105" s="93">
        <f>F106-F107</f>
        <v>617</v>
      </c>
      <c r="G105" s="107" t="s">
        <v>164</v>
      </c>
      <c r="H105" s="107" t="s">
        <v>164</v>
      </c>
      <c r="I105" s="107" t="s">
        <v>164</v>
      </c>
      <c r="J105" s="107" t="s">
        <v>164</v>
      </c>
    </row>
    <row r="106" spans="1:10" ht="20.100000000000001" customHeight="1">
      <c r="A106" s="110" t="s">
        <v>239</v>
      </c>
      <c r="B106" s="111">
        <v>6002</v>
      </c>
      <c r="C106" s="93">
        <v>1157</v>
      </c>
      <c r="D106" s="93">
        <v>1442</v>
      </c>
      <c r="E106" s="93">
        <v>1198</v>
      </c>
      <c r="F106" s="93">
        <v>1318</v>
      </c>
      <c r="G106" s="107" t="s">
        <v>164</v>
      </c>
      <c r="H106" s="107" t="s">
        <v>164</v>
      </c>
      <c r="I106" s="107" t="s">
        <v>164</v>
      </c>
      <c r="J106" s="107" t="s">
        <v>164</v>
      </c>
    </row>
    <row r="107" spans="1:10" ht="20.100000000000001" customHeight="1">
      <c r="A107" s="110" t="s">
        <v>240</v>
      </c>
      <c r="B107" s="111">
        <v>6003</v>
      </c>
      <c r="C107" s="93">
        <v>352</v>
      </c>
      <c r="D107" s="93">
        <v>411</v>
      </c>
      <c r="E107" s="93">
        <v>521</v>
      </c>
      <c r="F107" s="93">
        <v>701</v>
      </c>
      <c r="G107" s="107" t="s">
        <v>164</v>
      </c>
      <c r="H107" s="107" t="s">
        <v>164</v>
      </c>
      <c r="I107" s="107" t="s">
        <v>164</v>
      </c>
      <c r="J107" s="107" t="s">
        <v>164</v>
      </c>
    </row>
    <row r="108" spans="1:10" ht="20.100000000000001" customHeight="1">
      <c r="A108" s="104" t="s">
        <v>241</v>
      </c>
      <c r="B108" s="92">
        <v>6010</v>
      </c>
      <c r="C108" s="93">
        <v>939</v>
      </c>
      <c r="D108" s="93">
        <v>606</v>
      </c>
      <c r="E108" s="93">
        <v>740</v>
      </c>
      <c r="F108" s="93">
        <v>869</v>
      </c>
      <c r="G108" s="107" t="s">
        <v>164</v>
      </c>
      <c r="H108" s="107" t="s">
        <v>164</v>
      </c>
      <c r="I108" s="107" t="s">
        <v>164</v>
      </c>
      <c r="J108" s="107" t="s">
        <v>164</v>
      </c>
    </row>
    <row r="109" spans="1:10" ht="20.100000000000001" customHeight="1">
      <c r="A109" s="104" t="s">
        <v>325</v>
      </c>
      <c r="B109" s="92">
        <v>6011</v>
      </c>
      <c r="C109" s="93">
        <f>C94</f>
        <v>518</v>
      </c>
      <c r="D109" s="93">
        <f t="shared" ref="D109:F109" si="9">D94</f>
        <v>202</v>
      </c>
      <c r="E109" s="93">
        <f t="shared" si="9"/>
        <v>430</v>
      </c>
      <c r="F109" s="93">
        <f t="shared" si="9"/>
        <v>126</v>
      </c>
      <c r="G109" s="107" t="s">
        <v>164</v>
      </c>
      <c r="H109" s="107" t="s">
        <v>164</v>
      </c>
      <c r="I109" s="107" t="s">
        <v>164</v>
      </c>
      <c r="J109" s="107" t="s">
        <v>164</v>
      </c>
    </row>
    <row r="110" spans="1:10" s="5" customFormat="1" ht="20.100000000000001" customHeight="1">
      <c r="A110" s="105" t="s">
        <v>180</v>
      </c>
      <c r="B110" s="204">
        <v>6020</v>
      </c>
      <c r="C110" s="95">
        <f>C104+C108</f>
        <v>1744</v>
      </c>
      <c r="D110" s="95">
        <f>D104+D108</f>
        <v>1637</v>
      </c>
      <c r="E110" s="95">
        <f>E104+E108</f>
        <v>1417</v>
      </c>
      <c r="F110" s="95">
        <f>F104+F108</f>
        <v>1486</v>
      </c>
      <c r="G110" s="107" t="s">
        <v>164</v>
      </c>
      <c r="H110" s="107" t="s">
        <v>164</v>
      </c>
      <c r="I110" s="107" t="s">
        <v>164</v>
      </c>
      <c r="J110" s="107" t="s">
        <v>164</v>
      </c>
    </row>
    <row r="111" spans="1:10" s="5" customFormat="1" ht="20.100000000000001" customHeight="1">
      <c r="A111" s="104" t="s">
        <v>122</v>
      </c>
      <c r="B111" s="92">
        <v>6030</v>
      </c>
      <c r="C111" s="93">
        <v>1188</v>
      </c>
      <c r="D111" s="93">
        <v>1237</v>
      </c>
      <c r="E111" s="93">
        <v>962</v>
      </c>
      <c r="F111" s="93">
        <v>1147</v>
      </c>
      <c r="G111" s="107"/>
      <c r="H111" s="107"/>
      <c r="I111" s="107"/>
      <c r="J111" s="107"/>
    </row>
    <row r="112" spans="1:10" ht="20.100000000000001" customHeight="1">
      <c r="A112" s="104" t="s">
        <v>133</v>
      </c>
      <c r="B112" s="92">
        <v>6040</v>
      </c>
      <c r="C112" s="93"/>
      <c r="D112" s="93">
        <v>0</v>
      </c>
      <c r="E112" s="93">
        <v>0</v>
      </c>
      <c r="F112" s="93">
        <v>0</v>
      </c>
      <c r="G112" s="107" t="s">
        <v>164</v>
      </c>
      <c r="H112" s="107" t="s">
        <v>164</v>
      </c>
      <c r="I112" s="107" t="s">
        <v>164</v>
      </c>
      <c r="J112" s="107" t="s">
        <v>164</v>
      </c>
    </row>
    <row r="113" spans="1:10" ht="20.100000000000001" customHeight="1">
      <c r="A113" s="104" t="s">
        <v>134</v>
      </c>
      <c r="B113" s="92">
        <v>6050</v>
      </c>
      <c r="C113" s="93">
        <v>556</v>
      </c>
      <c r="D113" s="93">
        <v>400</v>
      </c>
      <c r="E113" s="93">
        <v>455</v>
      </c>
      <c r="F113" s="93">
        <v>339</v>
      </c>
      <c r="G113" s="107" t="s">
        <v>164</v>
      </c>
      <c r="H113" s="107" t="s">
        <v>164</v>
      </c>
      <c r="I113" s="107" t="s">
        <v>164</v>
      </c>
      <c r="J113" s="107" t="s">
        <v>164</v>
      </c>
    </row>
    <row r="114" spans="1:10" s="5" customFormat="1" ht="20.100000000000001" customHeight="1">
      <c r="A114" s="105" t="s">
        <v>179</v>
      </c>
      <c r="B114" s="92">
        <v>6060</v>
      </c>
      <c r="C114" s="93">
        <f>SUM(C112:C113)</f>
        <v>556</v>
      </c>
      <c r="D114" s="93">
        <f>SUM(D112:D113)</f>
        <v>400</v>
      </c>
      <c r="E114" s="93">
        <f>SUM(E112:E113)</f>
        <v>455</v>
      </c>
      <c r="F114" s="93">
        <f>SUM(F112:F113)</f>
        <v>339</v>
      </c>
      <c r="G114" s="107" t="s">
        <v>164</v>
      </c>
      <c r="H114" s="107" t="s">
        <v>164</v>
      </c>
      <c r="I114" s="107" t="s">
        <v>164</v>
      </c>
      <c r="J114" s="107" t="s">
        <v>164</v>
      </c>
    </row>
    <row r="115" spans="1:10" ht="20.100000000000001" customHeight="1">
      <c r="A115" s="104" t="s">
        <v>326</v>
      </c>
      <c r="B115" s="92">
        <v>6070</v>
      </c>
      <c r="C115" s="93"/>
      <c r="D115" s="93"/>
      <c r="E115" s="93"/>
      <c r="F115" s="93"/>
      <c r="G115" s="93"/>
      <c r="H115" s="93"/>
      <c r="I115" s="93"/>
      <c r="J115" s="93"/>
    </row>
    <row r="116" spans="1:10" ht="20.100000000000001" customHeight="1">
      <c r="A116" s="104" t="s">
        <v>327</v>
      </c>
      <c r="B116" s="92">
        <v>6080</v>
      </c>
      <c r="C116" s="93"/>
      <c r="D116" s="93"/>
      <c r="E116" s="93"/>
      <c r="F116" s="93"/>
      <c r="G116" s="107" t="s">
        <v>164</v>
      </c>
      <c r="H116" s="107" t="s">
        <v>164</v>
      </c>
      <c r="I116" s="107" t="s">
        <v>164</v>
      </c>
      <c r="J116" s="107" t="s">
        <v>164</v>
      </c>
    </row>
    <row r="117" spans="1:10" ht="20.100000000000001" customHeight="1">
      <c r="A117" s="105" t="s">
        <v>382</v>
      </c>
      <c r="B117" s="92">
        <v>6090</v>
      </c>
      <c r="C117" s="95">
        <f>C111+C114</f>
        <v>1744</v>
      </c>
      <c r="D117" s="95">
        <f>D111+D114</f>
        <v>1637</v>
      </c>
      <c r="E117" s="95">
        <f>E111+E114</f>
        <v>1417</v>
      </c>
      <c r="F117" s="95">
        <f>F111+F114</f>
        <v>1486</v>
      </c>
      <c r="G117" s="107"/>
      <c r="H117" s="107"/>
      <c r="I117" s="107"/>
      <c r="J117" s="107"/>
    </row>
    <row r="118" spans="1:10" s="5" customFormat="1" ht="20.100000000000001" customHeight="1">
      <c r="A118" s="105" t="s">
        <v>383</v>
      </c>
      <c r="B118" s="92">
        <v>6099</v>
      </c>
      <c r="C118" s="93">
        <f>C110-C117</f>
        <v>0</v>
      </c>
      <c r="D118" s="93">
        <f>D110-D117</f>
        <v>0</v>
      </c>
      <c r="E118" s="93">
        <f>E110-E117</f>
        <v>0</v>
      </c>
      <c r="F118" s="93">
        <f>F110-F117</f>
        <v>0</v>
      </c>
      <c r="G118" s="107" t="s">
        <v>164</v>
      </c>
      <c r="H118" s="107" t="s">
        <v>164</v>
      </c>
      <c r="I118" s="107" t="s">
        <v>164</v>
      </c>
      <c r="J118" s="107" t="s">
        <v>164</v>
      </c>
    </row>
    <row r="119" spans="1:10" s="5" customFormat="1" ht="20.100000000000001" customHeight="1">
      <c r="A119" s="254" t="s">
        <v>242</v>
      </c>
      <c r="B119" s="254"/>
      <c r="C119" s="254"/>
      <c r="D119" s="254"/>
      <c r="E119" s="254"/>
      <c r="F119" s="254"/>
      <c r="G119" s="254"/>
      <c r="H119" s="254"/>
      <c r="I119" s="254"/>
      <c r="J119" s="254"/>
    </row>
    <row r="120" spans="1:10" s="5" customFormat="1" ht="20.100000000000001" customHeight="1">
      <c r="A120" s="106" t="s">
        <v>305</v>
      </c>
      <c r="B120" s="115" t="s">
        <v>243</v>
      </c>
      <c r="C120" s="95">
        <v>0</v>
      </c>
      <c r="D120" s="95">
        <f t="shared" ref="D120:J120" si="10">SUM(D121:D123)</f>
        <v>0</v>
      </c>
      <c r="E120" s="95">
        <f t="shared" si="10"/>
        <v>0</v>
      </c>
      <c r="F120" s="95">
        <f t="shared" si="10"/>
        <v>0</v>
      </c>
      <c r="G120" s="95">
        <f t="shared" si="10"/>
        <v>0</v>
      </c>
      <c r="H120" s="95">
        <f t="shared" si="10"/>
        <v>0</v>
      </c>
      <c r="I120" s="95">
        <f t="shared" si="10"/>
        <v>0</v>
      </c>
      <c r="J120" s="95">
        <f t="shared" si="10"/>
        <v>0</v>
      </c>
    </row>
    <row r="121" spans="1:10" s="5" customFormat="1" ht="20.100000000000001" customHeight="1">
      <c r="A121" s="104" t="s">
        <v>328</v>
      </c>
      <c r="B121" s="116" t="s">
        <v>244</v>
      </c>
      <c r="C121" s="93">
        <v>0</v>
      </c>
      <c r="D121" s="93"/>
      <c r="E121" s="93"/>
      <c r="F121" s="93">
        <f>'6.1. Інша інфо_1'!G53</f>
        <v>0</v>
      </c>
      <c r="G121" s="93"/>
      <c r="H121" s="93"/>
      <c r="I121" s="93"/>
      <c r="J121" s="93"/>
    </row>
    <row r="122" spans="1:10" s="5" customFormat="1" ht="20.100000000000001" customHeight="1">
      <c r="A122" s="104" t="s">
        <v>329</v>
      </c>
      <c r="B122" s="116" t="s">
        <v>245</v>
      </c>
      <c r="C122" s="93">
        <v>0</v>
      </c>
      <c r="D122" s="93"/>
      <c r="E122" s="93"/>
      <c r="F122" s="93">
        <f>'6.1. Інша інфо_1'!G56</f>
        <v>0</v>
      </c>
      <c r="G122" s="93"/>
      <c r="H122" s="93"/>
      <c r="I122" s="93"/>
      <c r="J122" s="93"/>
    </row>
    <row r="123" spans="1:10" s="5" customFormat="1" ht="20.100000000000001" customHeight="1">
      <c r="A123" s="104" t="s">
        <v>330</v>
      </c>
      <c r="B123" s="116" t="s">
        <v>246</v>
      </c>
      <c r="C123" s="93">
        <v>0</v>
      </c>
      <c r="D123" s="93"/>
      <c r="E123" s="93"/>
      <c r="F123" s="93">
        <f>'6.1. Інша інфо_1'!G59</f>
        <v>0</v>
      </c>
      <c r="G123" s="93"/>
      <c r="H123" s="93"/>
      <c r="I123" s="93"/>
      <c r="J123" s="93"/>
    </row>
    <row r="124" spans="1:10" s="5" customFormat="1" ht="20.100000000000001" customHeight="1">
      <c r="A124" s="105" t="s">
        <v>306</v>
      </c>
      <c r="B124" s="116" t="s">
        <v>247</v>
      </c>
      <c r="C124" s="95">
        <v>0</v>
      </c>
      <c r="D124" s="95">
        <f t="shared" ref="D124:J124" si="11">SUM(D125:D127)</f>
        <v>0</v>
      </c>
      <c r="E124" s="95">
        <f t="shared" si="11"/>
        <v>0</v>
      </c>
      <c r="F124" s="95">
        <f t="shared" si="11"/>
        <v>0</v>
      </c>
      <c r="G124" s="95">
        <f t="shared" si="11"/>
        <v>0</v>
      </c>
      <c r="H124" s="95">
        <f t="shared" si="11"/>
        <v>0</v>
      </c>
      <c r="I124" s="95">
        <f t="shared" si="11"/>
        <v>0</v>
      </c>
      <c r="J124" s="95">
        <f t="shared" si="11"/>
        <v>0</v>
      </c>
    </row>
    <row r="125" spans="1:10" s="5" customFormat="1" ht="20.100000000000001" customHeight="1">
      <c r="A125" s="104" t="s">
        <v>328</v>
      </c>
      <c r="B125" s="116" t="s">
        <v>248</v>
      </c>
      <c r="C125" s="93">
        <v>0</v>
      </c>
      <c r="D125" s="93"/>
      <c r="E125" s="93"/>
      <c r="F125" s="93">
        <f>'6.1. Інша інфо_1'!J53</f>
        <v>0</v>
      </c>
      <c r="G125" s="93"/>
      <c r="H125" s="93"/>
      <c r="I125" s="93"/>
      <c r="J125" s="93"/>
    </row>
    <row r="126" spans="1:10" s="5" customFormat="1" ht="19.5" customHeight="1">
      <c r="A126" s="104" t="s">
        <v>329</v>
      </c>
      <c r="B126" s="116" t="s">
        <v>249</v>
      </c>
      <c r="C126" s="93">
        <v>0</v>
      </c>
      <c r="D126" s="93"/>
      <c r="E126" s="93"/>
      <c r="F126" s="93">
        <f>'6.1. Інша інфо_1'!J56</f>
        <v>0</v>
      </c>
      <c r="G126" s="93"/>
      <c r="H126" s="93"/>
      <c r="I126" s="93"/>
      <c r="J126" s="93"/>
    </row>
    <row r="127" spans="1:10" ht="19.5" customHeight="1">
      <c r="A127" s="113" t="s">
        <v>330</v>
      </c>
      <c r="B127" s="117" t="s">
        <v>250</v>
      </c>
      <c r="C127" s="93">
        <v>0</v>
      </c>
      <c r="D127" s="93"/>
      <c r="E127" s="93"/>
      <c r="F127" s="93">
        <f>'6.1. Інша інфо_1'!J59</f>
        <v>0</v>
      </c>
      <c r="G127" s="93"/>
      <c r="H127" s="93"/>
      <c r="I127" s="93"/>
      <c r="J127" s="93"/>
    </row>
    <row r="128" spans="1:10">
      <c r="A128" s="254" t="s">
        <v>251</v>
      </c>
      <c r="B128" s="254"/>
      <c r="C128" s="254"/>
      <c r="D128" s="254"/>
      <c r="E128" s="254"/>
      <c r="F128" s="254"/>
      <c r="G128" s="254"/>
      <c r="H128" s="254"/>
      <c r="I128" s="254"/>
      <c r="J128" s="254"/>
    </row>
    <row r="129" spans="1:10" s="18" customFormat="1" ht="56.25">
      <c r="A129" s="105" t="s">
        <v>300</v>
      </c>
      <c r="B129" s="116" t="s">
        <v>252</v>
      </c>
      <c r="C129" s="95">
        <f>SUM(C130:C132)</f>
        <v>92</v>
      </c>
      <c r="D129" s="95">
        <f>SUM(D130:D132)</f>
        <v>91</v>
      </c>
      <c r="E129" s="95">
        <f>SUM(E130:E132)</f>
        <v>94</v>
      </c>
      <c r="F129" s="95">
        <v>96</v>
      </c>
      <c r="G129" s="107" t="s">
        <v>164</v>
      </c>
      <c r="H129" s="107" t="s">
        <v>164</v>
      </c>
      <c r="I129" s="107" t="s">
        <v>164</v>
      </c>
      <c r="J129" s="107" t="s">
        <v>164</v>
      </c>
    </row>
    <row r="130" spans="1:10" s="18" customFormat="1">
      <c r="A130" s="99" t="s">
        <v>175</v>
      </c>
      <c r="B130" s="116" t="s">
        <v>253</v>
      </c>
      <c r="C130" s="93">
        <f>'6.1. Інша інфо_1'!D13</f>
        <v>1</v>
      </c>
      <c r="D130" s="93">
        <f>'6.1. Інша інфо_1'!F13</f>
        <v>1</v>
      </c>
      <c r="E130" s="93">
        <f>'6.1. Інша інфо_1'!H13</f>
        <v>1</v>
      </c>
      <c r="F130" s="93">
        <f>'6.1. Інша інфо_1'!J13</f>
        <v>1</v>
      </c>
      <c r="G130" s="107" t="s">
        <v>164</v>
      </c>
      <c r="H130" s="107" t="s">
        <v>164</v>
      </c>
      <c r="I130" s="107" t="s">
        <v>164</v>
      </c>
      <c r="J130" s="107" t="s">
        <v>164</v>
      </c>
    </row>
    <row r="131" spans="1:10" s="18" customFormat="1">
      <c r="A131" s="99" t="s">
        <v>184</v>
      </c>
      <c r="B131" s="116" t="s">
        <v>254</v>
      </c>
      <c r="C131" s="93">
        <f>'6.1. Інша інфо_1'!D14</f>
        <v>7</v>
      </c>
      <c r="D131" s="93">
        <f>'6.1. Інша інфо_1'!F14</f>
        <v>6</v>
      </c>
      <c r="E131" s="93">
        <f>'6.1. Інша інфо_1'!H14</f>
        <v>6</v>
      </c>
      <c r="F131" s="93">
        <f>'6.1. Інша інфо_1'!J14</f>
        <v>5</v>
      </c>
      <c r="G131" s="107" t="s">
        <v>164</v>
      </c>
      <c r="H131" s="107" t="s">
        <v>164</v>
      </c>
      <c r="I131" s="107" t="s">
        <v>164</v>
      </c>
      <c r="J131" s="107" t="s">
        <v>164</v>
      </c>
    </row>
    <row r="132" spans="1:10" s="18" customFormat="1">
      <c r="A132" s="99" t="s">
        <v>176</v>
      </c>
      <c r="B132" s="116" t="s">
        <v>255</v>
      </c>
      <c r="C132" s="93">
        <f>'6.1. Інша інфо_1'!D15</f>
        <v>84</v>
      </c>
      <c r="D132" s="93">
        <f>'6.1. Інша інфо_1'!D15</f>
        <v>84</v>
      </c>
      <c r="E132" s="93">
        <f>'6.1. Інша інфо_1'!H15</f>
        <v>87</v>
      </c>
      <c r="F132" s="93">
        <v>90</v>
      </c>
      <c r="G132" s="107" t="s">
        <v>164</v>
      </c>
      <c r="H132" s="107" t="s">
        <v>164</v>
      </c>
      <c r="I132" s="107" t="s">
        <v>164</v>
      </c>
      <c r="J132" s="107" t="s">
        <v>164</v>
      </c>
    </row>
    <row r="133" spans="1:10" s="18" customFormat="1">
      <c r="A133" s="105" t="s">
        <v>5</v>
      </c>
      <c r="B133" s="116" t="s">
        <v>256</v>
      </c>
      <c r="C133" s="95">
        <f>'I. Фін результат'!C95</f>
        <v>4329</v>
      </c>
      <c r="D133" s="95">
        <f>'I. Фін результат'!D95</f>
        <v>5008</v>
      </c>
      <c r="E133" s="95">
        <f>'I. Фін результат'!E95</f>
        <v>5008</v>
      </c>
      <c r="F133" s="95">
        <f>'I. Фін результат'!F95</f>
        <v>5706</v>
      </c>
      <c r="G133" s="107" t="s">
        <v>164</v>
      </c>
      <c r="H133" s="107" t="s">
        <v>164</v>
      </c>
      <c r="I133" s="107" t="s">
        <v>164</v>
      </c>
      <c r="J133" s="107" t="s">
        <v>164</v>
      </c>
    </row>
    <row r="134" spans="1:10" s="18" customFormat="1" ht="37.5">
      <c r="A134" s="105" t="s">
        <v>331</v>
      </c>
      <c r="B134" s="116" t="s">
        <v>257</v>
      </c>
      <c r="C134" s="220">
        <f>'6.1. Інша інфо_1'!D24</f>
        <v>3921.1956521739125</v>
      </c>
      <c r="D134" s="220">
        <f>'6.1. Інша інфо_1'!F24</f>
        <v>4439.7163120567375</v>
      </c>
      <c r="E134" s="210">
        <f>'6.1. Інша інфо_1'!H24</f>
        <v>4439.7163120567375</v>
      </c>
      <c r="F134" s="210">
        <f>'6.1. Інша інфо_1'!J24</f>
        <v>4953.125</v>
      </c>
      <c r="G134" s="107" t="s">
        <v>164</v>
      </c>
      <c r="H134" s="107" t="s">
        <v>164</v>
      </c>
      <c r="I134" s="107" t="s">
        <v>164</v>
      </c>
      <c r="J134" s="107" t="s">
        <v>164</v>
      </c>
    </row>
    <row r="135" spans="1:10" s="18" customFormat="1">
      <c r="A135" s="99" t="s">
        <v>175</v>
      </c>
      <c r="B135" s="116" t="s">
        <v>258</v>
      </c>
      <c r="C135" s="219">
        <f>'6.1. Інша інфо_1'!D25</f>
        <v>9583</v>
      </c>
      <c r="D135" s="219">
        <f>'6.1. Інша інфо_1'!F25</f>
        <v>12166.666666666666</v>
      </c>
      <c r="E135" s="209">
        <f>'6.1. Інша інфо_1'!H25</f>
        <v>12166.666666666666</v>
      </c>
      <c r="F135" s="209">
        <f>'6.1. Інша інфо_1'!J25</f>
        <v>13333.333333333334</v>
      </c>
      <c r="G135" s="107" t="s">
        <v>164</v>
      </c>
      <c r="H135" s="107" t="s">
        <v>164</v>
      </c>
      <c r="I135" s="107" t="s">
        <v>164</v>
      </c>
      <c r="J135" s="107" t="s">
        <v>164</v>
      </c>
    </row>
    <row r="136" spans="1:10" s="18" customFormat="1">
      <c r="A136" s="99" t="s">
        <v>184</v>
      </c>
      <c r="B136" s="116" t="s">
        <v>259</v>
      </c>
      <c r="C136" s="219">
        <f>'6.1. Інша інфо_1'!D26</f>
        <v>5167</v>
      </c>
      <c r="D136" s="219">
        <f>'6.1. Інша інфо_1'!F26</f>
        <v>5194.4444444444443</v>
      </c>
      <c r="E136" s="209">
        <f>'6.1. Інша інфо_1'!H26</f>
        <v>5194.4444444444443</v>
      </c>
      <c r="F136" s="209">
        <f>'6.1. Інша інфо_1'!J26</f>
        <v>6200</v>
      </c>
      <c r="G136" s="107" t="s">
        <v>164</v>
      </c>
      <c r="H136" s="107" t="s">
        <v>164</v>
      </c>
      <c r="I136" s="107" t="s">
        <v>164</v>
      </c>
      <c r="J136" s="107" t="s">
        <v>164</v>
      </c>
    </row>
    <row r="137" spans="1:10" s="18" customFormat="1">
      <c r="A137" s="99" t="s">
        <v>176</v>
      </c>
      <c r="B137" s="116" t="s">
        <v>260</v>
      </c>
      <c r="C137" s="219">
        <f>'6.1. Інша інфо_1'!D27</f>
        <v>3750</v>
      </c>
      <c r="D137" s="219">
        <f>'6.1. Інша інфо_1'!F27</f>
        <v>4298.8505747126437</v>
      </c>
      <c r="E137" s="209">
        <f>'6.1. Інша інфо_1'!H27</f>
        <v>4298.8505747126437</v>
      </c>
      <c r="F137" s="209">
        <f>'6.1. Інша інфо_1'!J27</f>
        <v>4790.74074074074</v>
      </c>
      <c r="G137" s="107" t="s">
        <v>164</v>
      </c>
      <c r="H137" s="107" t="s">
        <v>164</v>
      </c>
      <c r="I137" s="107" t="s">
        <v>164</v>
      </c>
      <c r="J137" s="107" t="s">
        <v>164</v>
      </c>
    </row>
    <row r="138" spans="1:10" s="18" customFormat="1">
      <c r="A138" s="51"/>
      <c r="C138" s="43"/>
      <c r="D138" s="52"/>
      <c r="E138" s="52"/>
      <c r="F138" s="52"/>
      <c r="G138" s="24"/>
      <c r="H138" s="24"/>
      <c r="I138" s="24"/>
      <c r="J138" s="24"/>
    </row>
    <row r="139" spans="1:10" s="18" customFormat="1">
      <c r="A139" s="51"/>
      <c r="C139" s="43"/>
      <c r="D139" s="52"/>
      <c r="E139" s="52"/>
      <c r="F139" s="52"/>
      <c r="G139" s="24"/>
      <c r="H139" s="24"/>
      <c r="I139" s="24"/>
      <c r="J139" s="24"/>
    </row>
    <row r="140" spans="1:10" s="18" customFormat="1">
      <c r="A140" s="214" t="s">
        <v>471</v>
      </c>
      <c r="B140" s="1"/>
      <c r="C140" s="268" t="s">
        <v>95</v>
      </c>
      <c r="D140" s="269"/>
      <c r="E140" s="269"/>
      <c r="F140" s="269"/>
      <c r="G140" s="11"/>
      <c r="H140" s="270" t="s">
        <v>460</v>
      </c>
      <c r="I140" s="270"/>
      <c r="J140" s="270"/>
    </row>
    <row r="141" spans="1:10" s="18" customFormat="1">
      <c r="A141" s="18" t="s">
        <v>71</v>
      </c>
      <c r="B141" s="3"/>
      <c r="C141" s="266" t="s">
        <v>72</v>
      </c>
      <c r="D141" s="266"/>
      <c r="E141" s="266"/>
      <c r="F141" s="266"/>
      <c r="G141" s="19"/>
      <c r="H141" s="267" t="s">
        <v>91</v>
      </c>
      <c r="I141" s="267"/>
      <c r="J141" s="267"/>
    </row>
    <row r="142" spans="1:10" s="18" customFormat="1">
      <c r="A142" s="39"/>
      <c r="F142" s="3"/>
      <c r="G142" s="3"/>
      <c r="H142" s="3"/>
      <c r="I142" s="3"/>
      <c r="J142" s="3"/>
    </row>
    <row r="143" spans="1:10" s="18" customFormat="1">
      <c r="A143" s="39"/>
      <c r="F143" s="3"/>
      <c r="G143" s="3"/>
      <c r="H143" s="3"/>
      <c r="I143" s="3"/>
      <c r="J143" s="3"/>
    </row>
    <row r="144" spans="1:10" s="18" customFormat="1">
      <c r="A144" s="39"/>
      <c r="F144" s="3"/>
      <c r="G144" s="3"/>
      <c r="H144" s="3"/>
      <c r="I144" s="3"/>
      <c r="J144" s="3"/>
    </row>
    <row r="145" spans="1:10" s="18" customFormat="1">
      <c r="A145" s="39"/>
      <c r="F145" s="3"/>
      <c r="G145" s="3"/>
      <c r="H145" s="3"/>
      <c r="I145" s="3"/>
      <c r="J145" s="3"/>
    </row>
    <row r="146" spans="1:10" s="18" customFormat="1">
      <c r="A146" s="39"/>
      <c r="F146" s="3"/>
      <c r="G146" s="3"/>
      <c r="H146" s="3"/>
      <c r="I146" s="3"/>
      <c r="J146" s="3"/>
    </row>
    <row r="147" spans="1:10" s="18" customFormat="1">
      <c r="A147" s="39"/>
      <c r="F147" s="3"/>
      <c r="G147" s="3"/>
      <c r="H147" s="3"/>
      <c r="I147" s="3"/>
      <c r="J147" s="3"/>
    </row>
    <row r="148" spans="1:10" s="18" customFormat="1">
      <c r="A148" s="39"/>
      <c r="F148" s="3"/>
      <c r="G148" s="3"/>
      <c r="H148" s="3"/>
      <c r="I148" s="3"/>
      <c r="J148" s="3"/>
    </row>
    <row r="149" spans="1:10" s="18" customFormat="1">
      <c r="A149" s="39"/>
      <c r="F149" s="3"/>
      <c r="G149" s="3"/>
      <c r="H149" s="3"/>
      <c r="I149" s="3"/>
      <c r="J149" s="3"/>
    </row>
    <row r="150" spans="1:10" s="18" customFormat="1">
      <c r="A150" s="39"/>
      <c r="F150" s="3"/>
      <c r="G150" s="3"/>
      <c r="H150" s="3"/>
      <c r="I150" s="3"/>
      <c r="J150" s="3"/>
    </row>
    <row r="151" spans="1:10" s="18" customFormat="1">
      <c r="A151" s="39"/>
      <c r="F151" s="3"/>
      <c r="G151" s="3"/>
      <c r="H151" s="3"/>
      <c r="I151" s="3"/>
      <c r="J151" s="3"/>
    </row>
    <row r="152" spans="1:10" s="18" customFormat="1">
      <c r="A152" s="39"/>
      <c r="F152" s="3"/>
      <c r="G152" s="3"/>
      <c r="H152" s="3"/>
      <c r="I152" s="3"/>
      <c r="J152" s="3"/>
    </row>
    <row r="153" spans="1:10" s="18" customFormat="1">
      <c r="A153" s="39"/>
      <c r="F153" s="3"/>
      <c r="G153" s="3"/>
      <c r="H153" s="3"/>
      <c r="I153" s="3"/>
      <c r="J153" s="3"/>
    </row>
    <row r="154" spans="1:10" s="18" customFormat="1">
      <c r="A154" s="39"/>
      <c r="F154" s="3"/>
      <c r="G154" s="3"/>
      <c r="H154" s="3"/>
      <c r="I154" s="3"/>
      <c r="J154" s="3"/>
    </row>
    <row r="155" spans="1:10" s="18" customFormat="1">
      <c r="A155" s="39"/>
      <c r="F155" s="3"/>
      <c r="G155" s="3"/>
      <c r="H155" s="3"/>
      <c r="I155" s="3"/>
      <c r="J155" s="3"/>
    </row>
    <row r="156" spans="1:10" s="18" customFormat="1">
      <c r="A156" s="39"/>
      <c r="F156" s="3"/>
      <c r="G156" s="3"/>
      <c r="H156" s="3"/>
      <c r="I156" s="3"/>
      <c r="J156" s="3"/>
    </row>
    <row r="157" spans="1:10" s="18" customFormat="1">
      <c r="A157" s="39"/>
      <c r="F157" s="3"/>
      <c r="G157" s="3"/>
      <c r="H157" s="3"/>
      <c r="I157" s="3"/>
      <c r="J157" s="3"/>
    </row>
    <row r="158" spans="1:10" s="18" customFormat="1">
      <c r="A158" s="39"/>
      <c r="F158" s="3"/>
      <c r="G158" s="3"/>
      <c r="H158" s="3"/>
      <c r="I158" s="3"/>
      <c r="J158" s="3"/>
    </row>
    <row r="159" spans="1:10" s="18" customFormat="1">
      <c r="A159" s="39"/>
      <c r="F159" s="3"/>
      <c r="G159" s="3"/>
      <c r="H159" s="3"/>
      <c r="I159" s="3"/>
      <c r="J159" s="3"/>
    </row>
    <row r="160" spans="1:10" s="18" customFormat="1">
      <c r="A160" s="39"/>
      <c r="F160" s="3"/>
      <c r="G160" s="3"/>
      <c r="H160" s="3"/>
      <c r="I160" s="3"/>
      <c r="J160" s="3"/>
    </row>
    <row r="161" spans="1:10" s="18" customFormat="1">
      <c r="A161" s="39"/>
      <c r="F161" s="3"/>
      <c r="G161" s="3"/>
      <c r="H161" s="3"/>
      <c r="I161" s="3"/>
      <c r="J161" s="3"/>
    </row>
    <row r="162" spans="1:10" s="18" customFormat="1">
      <c r="A162" s="39"/>
      <c r="F162" s="3"/>
      <c r="G162" s="3"/>
      <c r="H162" s="3"/>
      <c r="I162" s="3"/>
      <c r="J162" s="3"/>
    </row>
    <row r="163" spans="1:10" s="18" customFormat="1">
      <c r="A163" s="39"/>
      <c r="F163" s="3"/>
      <c r="G163" s="3"/>
      <c r="H163" s="3"/>
      <c r="I163" s="3"/>
      <c r="J163" s="3"/>
    </row>
    <row r="164" spans="1:10" s="18" customFormat="1">
      <c r="A164" s="39"/>
      <c r="F164" s="3"/>
      <c r="G164" s="3"/>
      <c r="H164" s="3"/>
      <c r="I164" s="3"/>
      <c r="J164" s="3"/>
    </row>
    <row r="165" spans="1:10" s="18" customFormat="1">
      <c r="A165" s="39"/>
      <c r="F165" s="3"/>
      <c r="G165" s="3"/>
      <c r="H165" s="3"/>
      <c r="I165" s="3"/>
      <c r="J165" s="3"/>
    </row>
    <row r="166" spans="1:10" s="18" customFormat="1">
      <c r="A166" s="39"/>
      <c r="F166" s="3"/>
      <c r="G166" s="3"/>
      <c r="H166" s="3"/>
      <c r="I166" s="3"/>
      <c r="J166" s="3"/>
    </row>
    <row r="167" spans="1:10" s="18" customFormat="1">
      <c r="A167" s="39"/>
      <c r="F167" s="3"/>
      <c r="G167" s="3"/>
      <c r="H167" s="3"/>
      <c r="I167" s="3"/>
      <c r="J167" s="3"/>
    </row>
    <row r="168" spans="1:10" s="18" customFormat="1">
      <c r="A168" s="39"/>
      <c r="F168" s="3"/>
      <c r="G168" s="3"/>
      <c r="H168" s="3"/>
      <c r="I168" s="3"/>
      <c r="J168" s="3"/>
    </row>
    <row r="169" spans="1:10" s="18" customFormat="1">
      <c r="A169" s="39"/>
      <c r="F169" s="3"/>
      <c r="G169" s="3"/>
      <c r="H169" s="3"/>
      <c r="I169" s="3"/>
      <c r="J169" s="3"/>
    </row>
    <row r="170" spans="1:10" s="18" customFormat="1">
      <c r="A170" s="39"/>
      <c r="F170" s="3"/>
      <c r="G170" s="3"/>
      <c r="H170" s="3"/>
      <c r="I170" s="3"/>
      <c r="J170" s="3"/>
    </row>
    <row r="171" spans="1:10" s="18" customFormat="1">
      <c r="A171" s="39"/>
      <c r="F171" s="3"/>
      <c r="G171" s="3"/>
      <c r="H171" s="3"/>
      <c r="I171" s="3"/>
      <c r="J171" s="3"/>
    </row>
    <row r="172" spans="1:10" s="18" customFormat="1">
      <c r="A172" s="39"/>
      <c r="F172" s="3"/>
      <c r="G172" s="3"/>
      <c r="H172" s="3"/>
      <c r="I172" s="3"/>
      <c r="J172" s="3"/>
    </row>
    <row r="173" spans="1:10" s="18" customFormat="1">
      <c r="A173" s="39"/>
      <c r="F173" s="3"/>
      <c r="G173" s="3"/>
      <c r="H173" s="3"/>
      <c r="I173" s="3"/>
      <c r="J173" s="3"/>
    </row>
    <row r="174" spans="1:10" s="18" customFormat="1">
      <c r="A174" s="39"/>
      <c r="F174" s="3"/>
      <c r="G174" s="3"/>
      <c r="H174" s="3"/>
      <c r="I174" s="3"/>
      <c r="J174" s="3"/>
    </row>
    <row r="175" spans="1:10" s="18" customFormat="1">
      <c r="A175" s="39"/>
      <c r="F175" s="3"/>
      <c r="G175" s="3"/>
      <c r="H175" s="3"/>
      <c r="I175" s="3"/>
      <c r="J175" s="3"/>
    </row>
    <row r="176" spans="1:10" s="18" customFormat="1">
      <c r="A176" s="39"/>
      <c r="F176" s="3"/>
      <c r="G176" s="3"/>
      <c r="H176" s="3"/>
      <c r="I176" s="3"/>
      <c r="J176" s="3"/>
    </row>
    <row r="177" spans="1:10" s="18" customFormat="1">
      <c r="A177" s="39"/>
      <c r="F177" s="3"/>
      <c r="G177" s="3"/>
      <c r="H177" s="3"/>
      <c r="I177" s="3"/>
      <c r="J177" s="3"/>
    </row>
    <row r="178" spans="1:10" s="18" customFormat="1">
      <c r="A178" s="39"/>
      <c r="F178" s="3"/>
      <c r="G178" s="3"/>
      <c r="H178" s="3"/>
      <c r="I178" s="3"/>
      <c r="J178" s="3"/>
    </row>
    <row r="179" spans="1:10" s="18" customFormat="1">
      <c r="A179" s="39"/>
      <c r="F179" s="3"/>
      <c r="G179" s="3"/>
      <c r="H179" s="3"/>
      <c r="I179" s="3"/>
      <c r="J179" s="3"/>
    </row>
    <row r="180" spans="1:10" s="18" customFormat="1">
      <c r="A180" s="39"/>
      <c r="F180" s="3"/>
      <c r="G180" s="3"/>
      <c r="H180" s="3"/>
      <c r="I180" s="3"/>
      <c r="J180" s="3"/>
    </row>
    <row r="181" spans="1:10" s="18" customFormat="1">
      <c r="A181" s="39"/>
      <c r="F181" s="3"/>
      <c r="G181" s="3"/>
      <c r="H181" s="3"/>
      <c r="I181" s="3"/>
      <c r="J181" s="3"/>
    </row>
    <row r="182" spans="1:10" s="18" customFormat="1">
      <c r="A182" s="39"/>
      <c r="F182" s="3"/>
      <c r="G182" s="3"/>
      <c r="H182" s="3"/>
      <c r="I182" s="3"/>
      <c r="J182" s="3"/>
    </row>
    <row r="183" spans="1:10" s="18" customFormat="1">
      <c r="A183" s="39"/>
      <c r="F183" s="3"/>
      <c r="G183" s="3"/>
      <c r="H183" s="3"/>
      <c r="I183" s="3"/>
      <c r="J183" s="3"/>
    </row>
    <row r="184" spans="1:10" s="18" customFormat="1">
      <c r="A184" s="39"/>
      <c r="F184" s="3"/>
      <c r="G184" s="3"/>
      <c r="H184" s="3"/>
      <c r="I184" s="3"/>
      <c r="J184" s="3"/>
    </row>
    <row r="185" spans="1:10" s="18" customFormat="1">
      <c r="A185" s="39"/>
      <c r="F185" s="3"/>
      <c r="G185" s="3"/>
      <c r="H185" s="3"/>
      <c r="I185" s="3"/>
      <c r="J185" s="3"/>
    </row>
    <row r="186" spans="1:10" s="18" customFormat="1">
      <c r="A186" s="39"/>
      <c r="F186" s="3"/>
      <c r="G186" s="3"/>
      <c r="H186" s="3"/>
      <c r="I186" s="3"/>
      <c r="J186" s="3"/>
    </row>
    <row r="187" spans="1:10" s="18" customFormat="1">
      <c r="A187" s="39"/>
      <c r="F187" s="3"/>
      <c r="G187" s="3"/>
      <c r="H187" s="3"/>
      <c r="I187" s="3"/>
      <c r="J187" s="3"/>
    </row>
    <row r="188" spans="1:10" s="18" customFormat="1">
      <c r="A188" s="39"/>
      <c r="F188" s="3"/>
      <c r="G188" s="3"/>
      <c r="H188" s="3"/>
      <c r="I188" s="3"/>
      <c r="J188" s="3"/>
    </row>
    <row r="189" spans="1:10" s="18" customFormat="1">
      <c r="A189" s="39"/>
      <c r="F189" s="3"/>
      <c r="G189" s="3"/>
      <c r="H189" s="3"/>
      <c r="I189" s="3"/>
      <c r="J189" s="3"/>
    </row>
    <row r="190" spans="1:10" s="18" customFormat="1">
      <c r="A190" s="39"/>
      <c r="F190" s="3"/>
      <c r="G190" s="3"/>
      <c r="H190" s="3"/>
      <c r="I190" s="3"/>
      <c r="J190" s="3"/>
    </row>
    <row r="191" spans="1:10" s="18" customFormat="1">
      <c r="A191" s="39"/>
      <c r="F191" s="3"/>
      <c r="G191" s="3"/>
      <c r="H191" s="3"/>
      <c r="I191" s="3"/>
      <c r="J191" s="3"/>
    </row>
    <row r="192" spans="1:10" s="18" customFormat="1">
      <c r="A192" s="39"/>
      <c r="F192" s="3"/>
      <c r="G192" s="3"/>
      <c r="H192" s="3"/>
      <c r="I192" s="3"/>
      <c r="J192" s="3"/>
    </row>
    <row r="193" spans="1:10" s="18" customFormat="1">
      <c r="A193" s="39"/>
      <c r="F193" s="3"/>
      <c r="G193" s="3"/>
      <c r="H193" s="3"/>
      <c r="I193" s="3"/>
      <c r="J193" s="3"/>
    </row>
    <row r="194" spans="1:10" s="18" customFormat="1">
      <c r="A194" s="39"/>
      <c r="F194" s="3"/>
      <c r="G194" s="3"/>
      <c r="H194" s="3"/>
      <c r="I194" s="3"/>
      <c r="J194" s="3"/>
    </row>
    <row r="195" spans="1:10" s="18" customFormat="1">
      <c r="A195" s="39"/>
      <c r="F195" s="3"/>
      <c r="G195" s="3"/>
      <c r="H195" s="3"/>
      <c r="I195" s="3"/>
      <c r="J195" s="3"/>
    </row>
    <row r="196" spans="1:10" s="18" customFormat="1">
      <c r="A196" s="39"/>
      <c r="F196" s="3"/>
      <c r="G196" s="3"/>
      <c r="H196" s="3"/>
      <c r="I196" s="3"/>
      <c r="J196" s="3"/>
    </row>
    <row r="197" spans="1:10" s="18" customFormat="1">
      <c r="A197" s="39"/>
      <c r="F197" s="3"/>
      <c r="G197" s="3"/>
      <c r="H197" s="3"/>
      <c r="I197" s="3"/>
      <c r="J197" s="3"/>
    </row>
    <row r="198" spans="1:10" s="18" customFormat="1">
      <c r="A198" s="39"/>
      <c r="F198" s="3"/>
      <c r="G198" s="3"/>
      <c r="H198" s="3"/>
      <c r="I198" s="3"/>
      <c r="J198" s="3"/>
    </row>
    <row r="199" spans="1:10" s="18" customFormat="1">
      <c r="A199" s="39"/>
      <c r="F199" s="3"/>
      <c r="G199" s="3"/>
      <c r="H199" s="3"/>
      <c r="I199" s="3"/>
      <c r="J199" s="3"/>
    </row>
    <row r="200" spans="1:10" s="18" customFormat="1">
      <c r="A200" s="39"/>
      <c r="F200" s="3"/>
      <c r="G200" s="3"/>
      <c r="H200" s="3"/>
      <c r="I200" s="3"/>
      <c r="J200" s="3"/>
    </row>
    <row r="201" spans="1:10" s="18" customFormat="1">
      <c r="A201" s="39"/>
      <c r="F201" s="3"/>
      <c r="G201" s="3"/>
      <c r="H201" s="3"/>
      <c r="I201" s="3"/>
      <c r="J201" s="3"/>
    </row>
    <row r="202" spans="1:10" s="18" customFormat="1">
      <c r="A202" s="39"/>
      <c r="F202" s="3"/>
      <c r="G202" s="3"/>
      <c r="H202" s="3"/>
      <c r="I202" s="3"/>
      <c r="J202" s="3"/>
    </row>
    <row r="203" spans="1:10" s="18" customFormat="1">
      <c r="A203" s="39"/>
      <c r="F203" s="3"/>
      <c r="G203" s="3"/>
      <c r="H203" s="3"/>
      <c r="I203" s="3"/>
      <c r="J203" s="3"/>
    </row>
    <row r="204" spans="1:10" s="18" customFormat="1">
      <c r="A204" s="39"/>
      <c r="F204" s="3"/>
      <c r="G204" s="3"/>
      <c r="H204" s="3"/>
      <c r="I204" s="3"/>
      <c r="J204" s="3"/>
    </row>
    <row r="205" spans="1:10" s="18" customFormat="1">
      <c r="A205" s="39"/>
      <c r="F205" s="3"/>
      <c r="G205" s="3"/>
      <c r="H205" s="3"/>
      <c r="I205" s="3"/>
      <c r="J205" s="3"/>
    </row>
    <row r="206" spans="1:10" s="18" customFormat="1">
      <c r="A206" s="39"/>
      <c r="F206" s="3"/>
      <c r="G206" s="3"/>
      <c r="H206" s="3"/>
      <c r="I206" s="3"/>
      <c r="J206" s="3"/>
    </row>
    <row r="207" spans="1:10" s="18" customFormat="1">
      <c r="A207" s="39"/>
      <c r="F207" s="3"/>
      <c r="G207" s="3"/>
      <c r="H207" s="3"/>
      <c r="I207" s="3"/>
      <c r="J207" s="3"/>
    </row>
    <row r="208" spans="1:10" s="18" customFormat="1">
      <c r="A208" s="39"/>
      <c r="F208" s="3"/>
      <c r="G208" s="3"/>
      <c r="H208" s="3"/>
      <c r="I208" s="3"/>
      <c r="J208" s="3"/>
    </row>
    <row r="209" spans="1:10" s="18" customFormat="1">
      <c r="A209" s="39"/>
      <c r="F209" s="3"/>
      <c r="G209" s="3"/>
      <c r="H209" s="3"/>
      <c r="I209" s="3"/>
      <c r="J209" s="3"/>
    </row>
    <row r="210" spans="1:10" s="18" customFormat="1">
      <c r="A210" s="39"/>
      <c r="F210" s="3"/>
      <c r="G210" s="3"/>
      <c r="H210" s="3"/>
      <c r="I210" s="3"/>
      <c r="J210" s="3"/>
    </row>
    <row r="211" spans="1:10" s="18" customFormat="1">
      <c r="A211" s="39"/>
      <c r="F211" s="3"/>
      <c r="G211" s="3"/>
      <c r="H211" s="3"/>
      <c r="I211" s="3"/>
      <c r="J211" s="3"/>
    </row>
    <row r="212" spans="1:10" s="18" customFormat="1">
      <c r="A212" s="39"/>
      <c r="F212" s="3"/>
      <c r="G212" s="3"/>
      <c r="H212" s="3"/>
      <c r="I212" s="3"/>
      <c r="J212" s="3"/>
    </row>
    <row r="213" spans="1:10" s="18" customFormat="1">
      <c r="A213" s="39"/>
      <c r="F213" s="3"/>
      <c r="G213" s="3"/>
      <c r="H213" s="3"/>
      <c r="I213" s="3"/>
      <c r="J213" s="3"/>
    </row>
    <row r="214" spans="1:10" s="18" customFormat="1">
      <c r="A214" s="39"/>
      <c r="F214" s="3"/>
      <c r="G214" s="3"/>
      <c r="H214" s="3"/>
      <c r="I214" s="3"/>
      <c r="J214" s="3"/>
    </row>
    <row r="215" spans="1:10" s="18" customFormat="1">
      <c r="A215" s="39"/>
      <c r="F215" s="3"/>
      <c r="G215" s="3"/>
      <c r="H215" s="3"/>
      <c r="I215" s="3"/>
      <c r="J215" s="3"/>
    </row>
    <row r="216" spans="1:10" s="18" customFormat="1">
      <c r="A216" s="39"/>
      <c r="F216" s="3"/>
      <c r="G216" s="3"/>
      <c r="H216" s="3"/>
      <c r="I216" s="3"/>
      <c r="J216" s="3"/>
    </row>
    <row r="217" spans="1:10" s="18" customFormat="1">
      <c r="A217" s="39"/>
      <c r="F217" s="3"/>
      <c r="G217" s="3"/>
      <c r="H217" s="3"/>
      <c r="I217" s="3"/>
      <c r="J217" s="3"/>
    </row>
    <row r="218" spans="1:10" s="18" customFormat="1">
      <c r="A218" s="39"/>
      <c r="F218" s="3"/>
      <c r="G218" s="3"/>
      <c r="H218" s="3"/>
      <c r="I218" s="3"/>
      <c r="J218" s="3"/>
    </row>
    <row r="219" spans="1:10" s="18" customFormat="1">
      <c r="A219" s="39"/>
      <c r="F219" s="3"/>
      <c r="G219" s="3"/>
      <c r="H219" s="3"/>
      <c r="I219" s="3"/>
      <c r="J219" s="3"/>
    </row>
    <row r="220" spans="1:10" s="18" customFormat="1">
      <c r="A220" s="39"/>
      <c r="F220" s="3"/>
      <c r="G220" s="3"/>
      <c r="H220" s="3"/>
      <c r="I220" s="3"/>
      <c r="J220" s="3"/>
    </row>
    <row r="221" spans="1:10" s="18" customFormat="1">
      <c r="A221" s="39"/>
      <c r="F221" s="3"/>
      <c r="G221" s="3"/>
      <c r="H221" s="3"/>
      <c r="I221" s="3"/>
      <c r="J221" s="3"/>
    </row>
    <row r="222" spans="1:10" s="18" customFormat="1">
      <c r="A222" s="39"/>
      <c r="F222" s="3"/>
      <c r="G222" s="3"/>
      <c r="H222" s="3"/>
      <c r="I222" s="3"/>
      <c r="J222" s="3"/>
    </row>
    <row r="223" spans="1:10" s="18" customFormat="1">
      <c r="A223" s="39"/>
      <c r="F223" s="3"/>
      <c r="G223" s="3"/>
      <c r="H223" s="3"/>
      <c r="I223" s="3"/>
      <c r="J223" s="3"/>
    </row>
    <row r="224" spans="1:10" s="18" customFormat="1">
      <c r="A224" s="39"/>
      <c r="F224" s="3"/>
      <c r="G224" s="3"/>
      <c r="H224" s="3"/>
      <c r="I224" s="3"/>
      <c r="J224" s="3"/>
    </row>
    <row r="225" spans="1:10" s="18" customFormat="1">
      <c r="A225" s="39"/>
      <c r="F225" s="3"/>
      <c r="G225" s="3"/>
      <c r="H225" s="3"/>
      <c r="I225" s="3"/>
      <c r="J225" s="3"/>
    </row>
    <row r="226" spans="1:10" s="18" customFormat="1">
      <c r="A226" s="39"/>
      <c r="F226" s="3"/>
      <c r="G226" s="3"/>
      <c r="H226" s="3"/>
      <c r="I226" s="3"/>
      <c r="J226" s="3"/>
    </row>
    <row r="227" spans="1:10" s="18" customFormat="1">
      <c r="A227" s="39"/>
      <c r="F227" s="3"/>
      <c r="G227" s="3"/>
      <c r="H227" s="3"/>
      <c r="I227" s="3"/>
      <c r="J227" s="3"/>
    </row>
    <row r="228" spans="1:10" s="18" customFormat="1">
      <c r="A228" s="39"/>
      <c r="F228" s="3"/>
      <c r="G228" s="3"/>
      <c r="H228" s="3"/>
      <c r="I228" s="3"/>
      <c r="J228" s="3"/>
    </row>
    <row r="229" spans="1:10" s="18" customFormat="1">
      <c r="A229" s="39"/>
      <c r="F229" s="3"/>
      <c r="G229" s="3"/>
      <c r="H229" s="3"/>
      <c r="I229" s="3"/>
      <c r="J229" s="3"/>
    </row>
    <row r="230" spans="1:10" s="18" customFormat="1">
      <c r="A230" s="39"/>
      <c r="F230" s="3"/>
      <c r="G230" s="3"/>
      <c r="H230" s="3"/>
      <c r="I230" s="3"/>
      <c r="J230" s="3"/>
    </row>
    <row r="231" spans="1:10" s="18" customFormat="1">
      <c r="A231" s="39"/>
      <c r="F231" s="3"/>
      <c r="G231" s="3"/>
      <c r="H231" s="3"/>
      <c r="I231" s="3"/>
      <c r="J231" s="3"/>
    </row>
    <row r="232" spans="1:10" s="18" customFormat="1">
      <c r="A232" s="39"/>
      <c r="F232" s="3"/>
      <c r="G232" s="3"/>
      <c r="H232" s="3"/>
      <c r="I232" s="3"/>
      <c r="J232" s="3"/>
    </row>
    <row r="233" spans="1:10" s="18" customFormat="1">
      <c r="A233" s="39"/>
      <c r="F233" s="3"/>
      <c r="G233" s="3"/>
      <c r="H233" s="3"/>
      <c r="I233" s="3"/>
      <c r="J233" s="3"/>
    </row>
    <row r="234" spans="1:10" s="18" customFormat="1">
      <c r="A234" s="39"/>
      <c r="F234" s="3"/>
      <c r="G234" s="3"/>
      <c r="H234" s="3"/>
      <c r="I234" s="3"/>
      <c r="J234" s="3"/>
    </row>
    <row r="235" spans="1:10" s="18" customFormat="1">
      <c r="A235" s="39"/>
      <c r="F235" s="3"/>
      <c r="G235" s="3"/>
      <c r="H235" s="3"/>
      <c r="I235" s="3"/>
      <c r="J235" s="3"/>
    </row>
    <row r="236" spans="1:10" s="18" customFormat="1">
      <c r="A236" s="39"/>
      <c r="F236" s="3"/>
      <c r="G236" s="3"/>
      <c r="H236" s="3"/>
      <c r="I236" s="3"/>
      <c r="J236" s="3"/>
    </row>
    <row r="237" spans="1:10" s="18" customFormat="1">
      <c r="A237" s="39"/>
      <c r="F237" s="3"/>
      <c r="G237" s="3"/>
      <c r="H237" s="3"/>
      <c r="I237" s="3"/>
      <c r="J237" s="3"/>
    </row>
    <row r="238" spans="1:10" s="18" customFormat="1">
      <c r="A238" s="39"/>
      <c r="F238" s="3"/>
      <c r="G238" s="3"/>
      <c r="H238" s="3"/>
      <c r="I238" s="3"/>
      <c r="J238" s="3"/>
    </row>
    <row r="239" spans="1:10" s="18" customFormat="1">
      <c r="A239" s="39"/>
      <c r="F239" s="3"/>
      <c r="G239" s="3"/>
      <c r="H239" s="3"/>
      <c r="I239" s="3"/>
      <c r="J239" s="3"/>
    </row>
    <row r="240" spans="1:10" s="18" customFormat="1">
      <c r="A240" s="39"/>
      <c r="F240" s="3"/>
      <c r="G240" s="3"/>
      <c r="H240" s="3"/>
      <c r="I240" s="3"/>
      <c r="J240" s="3"/>
    </row>
    <row r="241" spans="1:10" s="18" customFormat="1">
      <c r="A241" s="39"/>
      <c r="F241" s="3"/>
      <c r="G241" s="3"/>
      <c r="H241" s="3"/>
      <c r="I241" s="3"/>
      <c r="J241" s="3"/>
    </row>
    <row r="242" spans="1:10" s="18" customFormat="1">
      <c r="A242" s="39"/>
      <c r="F242" s="3"/>
      <c r="G242" s="3"/>
      <c r="H242" s="3"/>
      <c r="I242" s="3"/>
      <c r="J242" s="3"/>
    </row>
    <row r="243" spans="1:10" s="18" customFormat="1">
      <c r="A243" s="39"/>
      <c r="F243" s="3"/>
      <c r="G243" s="3"/>
      <c r="H243" s="3"/>
      <c r="I243" s="3"/>
      <c r="J243" s="3"/>
    </row>
    <row r="244" spans="1:10" s="18" customFormat="1">
      <c r="A244" s="39"/>
      <c r="F244" s="3"/>
      <c r="G244" s="3"/>
      <c r="H244" s="3"/>
      <c r="I244" s="3"/>
      <c r="J244" s="3"/>
    </row>
    <row r="245" spans="1:10" s="18" customFormat="1">
      <c r="A245" s="39"/>
      <c r="F245" s="3"/>
      <c r="G245" s="3"/>
      <c r="H245" s="3"/>
      <c r="I245" s="3"/>
      <c r="J245" s="3"/>
    </row>
    <row r="246" spans="1:10" s="18" customFormat="1">
      <c r="A246" s="39"/>
      <c r="F246" s="3"/>
      <c r="G246" s="3"/>
      <c r="H246" s="3"/>
      <c r="I246" s="3"/>
      <c r="J246" s="3"/>
    </row>
    <row r="247" spans="1:10" s="18" customFormat="1">
      <c r="A247" s="39"/>
      <c r="F247" s="3"/>
      <c r="G247" s="3"/>
      <c r="H247" s="3"/>
      <c r="I247" s="3"/>
      <c r="J247" s="3"/>
    </row>
    <row r="248" spans="1:10" s="18" customFormat="1">
      <c r="A248" s="39"/>
      <c r="F248" s="3"/>
      <c r="G248" s="3"/>
      <c r="H248" s="3"/>
      <c r="I248" s="3"/>
      <c r="J248" s="3"/>
    </row>
    <row r="249" spans="1:10" s="18" customFormat="1">
      <c r="A249" s="39"/>
      <c r="F249" s="3"/>
      <c r="G249" s="3"/>
      <c r="H249" s="3"/>
      <c r="I249" s="3"/>
      <c r="J249" s="3"/>
    </row>
    <row r="250" spans="1:10" s="18" customFormat="1">
      <c r="A250" s="39"/>
      <c r="F250" s="3"/>
      <c r="G250" s="3"/>
      <c r="H250" s="3"/>
      <c r="I250" s="3"/>
      <c r="J250" s="3"/>
    </row>
    <row r="251" spans="1:10" s="18" customFormat="1">
      <c r="A251" s="39"/>
      <c r="F251" s="3"/>
      <c r="G251" s="3"/>
      <c r="H251" s="3"/>
      <c r="I251" s="3"/>
      <c r="J251" s="3"/>
    </row>
    <row r="252" spans="1:10" s="18" customFormat="1">
      <c r="A252" s="39"/>
      <c r="F252" s="3"/>
      <c r="G252" s="3"/>
      <c r="H252" s="3"/>
      <c r="I252" s="3"/>
      <c r="J252" s="3"/>
    </row>
    <row r="253" spans="1:10" s="18" customFormat="1">
      <c r="A253" s="39"/>
      <c r="F253" s="3"/>
      <c r="G253" s="3"/>
      <c r="H253" s="3"/>
      <c r="I253" s="3"/>
      <c r="J253" s="3"/>
    </row>
    <row r="254" spans="1:10" s="18" customFormat="1">
      <c r="A254" s="39"/>
      <c r="F254" s="3"/>
      <c r="G254" s="3"/>
      <c r="H254" s="3"/>
      <c r="I254" s="3"/>
      <c r="J254" s="3"/>
    </row>
    <row r="255" spans="1:10" s="18" customFormat="1">
      <c r="A255" s="39"/>
      <c r="F255" s="3"/>
      <c r="G255" s="3"/>
      <c r="H255" s="3"/>
      <c r="I255" s="3"/>
      <c r="J255" s="3"/>
    </row>
    <row r="256" spans="1:10" s="18" customFormat="1">
      <c r="A256" s="39"/>
      <c r="F256" s="3"/>
      <c r="G256" s="3"/>
      <c r="H256" s="3"/>
      <c r="I256" s="3"/>
      <c r="J256" s="3"/>
    </row>
    <row r="257" spans="1:10" s="18" customFormat="1">
      <c r="A257" s="39"/>
      <c r="F257" s="3"/>
      <c r="G257" s="3"/>
      <c r="H257" s="3"/>
      <c r="I257" s="3"/>
      <c r="J257" s="3"/>
    </row>
    <row r="258" spans="1:10" s="18" customFormat="1">
      <c r="A258" s="39"/>
      <c r="F258" s="3"/>
      <c r="G258" s="3"/>
      <c r="H258" s="3"/>
      <c r="I258" s="3"/>
      <c r="J258" s="3"/>
    </row>
    <row r="259" spans="1:10" s="18" customFormat="1">
      <c r="A259" s="39"/>
      <c r="F259" s="3"/>
      <c r="G259" s="3"/>
      <c r="H259" s="3"/>
      <c r="I259" s="3"/>
      <c r="J259" s="3"/>
    </row>
    <row r="260" spans="1:10" s="18" customFormat="1">
      <c r="A260" s="39"/>
      <c r="F260" s="3"/>
      <c r="G260" s="3"/>
      <c r="H260" s="3"/>
      <c r="I260" s="3"/>
      <c r="J260" s="3"/>
    </row>
    <row r="261" spans="1:10" s="18" customFormat="1">
      <c r="A261" s="39"/>
      <c r="F261" s="3"/>
      <c r="G261" s="3"/>
      <c r="H261" s="3"/>
      <c r="I261" s="3"/>
      <c r="J261" s="3"/>
    </row>
    <row r="262" spans="1:10" s="18" customFormat="1">
      <c r="A262" s="39"/>
      <c r="F262" s="3"/>
      <c r="G262" s="3"/>
      <c r="H262" s="3"/>
      <c r="I262" s="3"/>
      <c r="J262" s="3"/>
    </row>
    <row r="263" spans="1:10" s="18" customFormat="1">
      <c r="A263" s="39"/>
      <c r="F263" s="3"/>
      <c r="G263" s="3"/>
      <c r="H263" s="3"/>
      <c r="I263" s="3"/>
      <c r="J263" s="3"/>
    </row>
    <row r="264" spans="1:10" s="18" customFormat="1">
      <c r="A264" s="39"/>
      <c r="F264" s="3"/>
      <c r="G264" s="3"/>
      <c r="H264" s="3"/>
      <c r="I264" s="3"/>
      <c r="J264" s="3"/>
    </row>
    <row r="265" spans="1:10" s="18" customFormat="1">
      <c r="A265" s="39"/>
      <c r="F265" s="3"/>
      <c r="G265" s="3"/>
      <c r="H265" s="3"/>
      <c r="I265" s="3"/>
      <c r="J265" s="3"/>
    </row>
    <row r="266" spans="1:10" s="18" customFormat="1">
      <c r="A266" s="39"/>
      <c r="F266" s="3"/>
      <c r="G266" s="3"/>
      <c r="H266" s="3"/>
      <c r="I266" s="3"/>
      <c r="J266" s="3"/>
    </row>
    <row r="267" spans="1:10" s="18" customFormat="1">
      <c r="A267" s="39"/>
      <c r="F267" s="3"/>
      <c r="G267" s="3"/>
      <c r="H267" s="3"/>
      <c r="I267" s="3"/>
      <c r="J267" s="3"/>
    </row>
    <row r="268" spans="1:10" s="18" customFormat="1">
      <c r="A268" s="39"/>
      <c r="F268" s="3"/>
      <c r="G268" s="3"/>
      <c r="H268" s="3"/>
      <c r="I268" s="3"/>
      <c r="J268" s="3"/>
    </row>
    <row r="269" spans="1:10" s="18" customFormat="1">
      <c r="A269" s="39"/>
      <c r="F269" s="3"/>
      <c r="G269" s="3"/>
      <c r="H269" s="3"/>
      <c r="I269" s="3"/>
      <c r="J269" s="3"/>
    </row>
    <row r="270" spans="1:10" s="18" customFormat="1">
      <c r="A270" s="39"/>
      <c r="F270" s="3"/>
      <c r="G270" s="3"/>
      <c r="H270" s="3"/>
      <c r="I270" s="3"/>
      <c r="J270" s="3"/>
    </row>
    <row r="271" spans="1:10" s="18" customFormat="1">
      <c r="A271" s="39"/>
      <c r="F271" s="3"/>
      <c r="G271" s="3"/>
      <c r="H271" s="3"/>
      <c r="I271" s="3"/>
      <c r="J271" s="3"/>
    </row>
    <row r="272" spans="1:10" s="18" customFormat="1">
      <c r="A272" s="39"/>
      <c r="F272" s="3"/>
      <c r="G272" s="3"/>
      <c r="H272" s="3"/>
      <c r="I272" s="3"/>
      <c r="J272" s="3"/>
    </row>
    <row r="273" spans="1:10" s="18" customFormat="1">
      <c r="A273" s="39"/>
      <c r="F273" s="3"/>
      <c r="G273" s="3"/>
      <c r="H273" s="3"/>
      <c r="I273" s="3"/>
      <c r="J273" s="3"/>
    </row>
    <row r="274" spans="1:10" s="18" customFormat="1">
      <c r="A274" s="39"/>
      <c r="F274" s="3"/>
      <c r="G274" s="3"/>
      <c r="H274" s="3"/>
      <c r="I274" s="3"/>
      <c r="J274" s="3"/>
    </row>
    <row r="275" spans="1:10" s="18" customFormat="1">
      <c r="A275" s="39"/>
      <c r="F275" s="3"/>
      <c r="G275" s="3"/>
      <c r="H275" s="3"/>
      <c r="I275" s="3"/>
      <c r="J275" s="3"/>
    </row>
    <row r="276" spans="1:10" s="18" customFormat="1">
      <c r="A276" s="39"/>
      <c r="F276" s="3"/>
      <c r="G276" s="3"/>
      <c r="H276" s="3"/>
      <c r="I276" s="3"/>
      <c r="J276" s="3"/>
    </row>
    <row r="277" spans="1:10" s="18" customFormat="1">
      <c r="A277" s="39"/>
      <c r="F277" s="3"/>
      <c r="G277" s="3"/>
      <c r="H277" s="3"/>
      <c r="I277" s="3"/>
      <c r="J277" s="3"/>
    </row>
    <row r="278" spans="1:10" s="18" customFormat="1">
      <c r="A278" s="39"/>
      <c r="F278" s="3"/>
      <c r="G278" s="3"/>
      <c r="H278" s="3"/>
      <c r="I278" s="3"/>
      <c r="J278" s="3"/>
    </row>
    <row r="279" spans="1:10" s="18" customFormat="1">
      <c r="A279" s="39"/>
      <c r="F279" s="3"/>
      <c r="G279" s="3"/>
      <c r="H279" s="3"/>
      <c r="I279" s="3"/>
      <c r="J279" s="3"/>
    </row>
    <row r="280" spans="1:10" s="18" customFormat="1">
      <c r="A280" s="39"/>
      <c r="F280" s="3"/>
      <c r="G280" s="3"/>
      <c r="H280" s="3"/>
      <c r="I280" s="3"/>
      <c r="J280" s="3"/>
    </row>
    <row r="281" spans="1:10" s="18" customFormat="1">
      <c r="A281" s="39"/>
      <c r="F281" s="3"/>
      <c r="G281" s="3"/>
      <c r="H281" s="3"/>
      <c r="I281" s="3"/>
      <c r="J281" s="3"/>
    </row>
    <row r="282" spans="1:10" s="18" customFormat="1">
      <c r="A282" s="39"/>
      <c r="F282" s="3"/>
      <c r="G282" s="3"/>
      <c r="H282" s="3"/>
      <c r="I282" s="3"/>
      <c r="J282" s="3"/>
    </row>
    <row r="283" spans="1:10" s="18" customFormat="1">
      <c r="A283" s="39"/>
      <c r="F283" s="3"/>
      <c r="G283" s="3"/>
      <c r="H283" s="3"/>
      <c r="I283" s="3"/>
      <c r="J283" s="3"/>
    </row>
    <row r="284" spans="1:10" s="18" customFormat="1">
      <c r="A284" s="39"/>
      <c r="F284" s="3"/>
      <c r="G284" s="3"/>
      <c r="H284" s="3"/>
      <c r="I284" s="3"/>
      <c r="J284" s="3"/>
    </row>
    <row r="285" spans="1:10" s="18" customFormat="1">
      <c r="A285" s="39"/>
      <c r="F285" s="3"/>
      <c r="G285" s="3"/>
      <c r="H285" s="3"/>
      <c r="I285" s="3"/>
      <c r="J285" s="3"/>
    </row>
    <row r="286" spans="1:10" s="18" customFormat="1">
      <c r="A286" s="39"/>
      <c r="F286" s="3"/>
      <c r="G286" s="3"/>
      <c r="H286" s="3"/>
      <c r="I286" s="3"/>
      <c r="J286" s="3"/>
    </row>
    <row r="287" spans="1:10" s="18" customFormat="1">
      <c r="A287" s="39"/>
      <c r="F287" s="3"/>
      <c r="G287" s="3"/>
      <c r="H287" s="3"/>
      <c r="I287" s="3"/>
      <c r="J287" s="3"/>
    </row>
    <row r="288" spans="1:10" s="18" customFormat="1">
      <c r="A288" s="39"/>
      <c r="F288" s="3"/>
      <c r="G288" s="3"/>
      <c r="H288" s="3"/>
      <c r="I288" s="3"/>
      <c r="J288" s="3"/>
    </row>
    <row r="289" spans="1:10" s="18" customFormat="1">
      <c r="A289" s="39"/>
      <c r="F289" s="3"/>
      <c r="G289" s="3"/>
      <c r="H289" s="3"/>
      <c r="I289" s="3"/>
      <c r="J289" s="3"/>
    </row>
    <row r="290" spans="1:10" s="18" customFormat="1">
      <c r="A290" s="39"/>
      <c r="F290" s="3"/>
      <c r="G290" s="3"/>
      <c r="H290" s="3"/>
      <c r="I290" s="3"/>
      <c r="J290" s="3"/>
    </row>
    <row r="291" spans="1:10" s="18" customFormat="1">
      <c r="A291" s="39"/>
      <c r="F291" s="3"/>
      <c r="G291" s="3"/>
      <c r="H291" s="3"/>
      <c r="I291" s="3"/>
      <c r="J291" s="3"/>
    </row>
    <row r="292" spans="1:10" s="18" customFormat="1">
      <c r="A292" s="39"/>
      <c r="F292" s="3"/>
      <c r="G292" s="3"/>
      <c r="H292" s="3"/>
      <c r="I292" s="3"/>
      <c r="J292" s="3"/>
    </row>
  </sheetData>
  <mergeCells count="61">
    <mergeCell ref="A8:B8"/>
    <mergeCell ref="A17:B17"/>
    <mergeCell ref="G15:I15"/>
    <mergeCell ref="C141:F141"/>
    <mergeCell ref="H141:J141"/>
    <mergeCell ref="C140:F140"/>
    <mergeCell ref="H140:J140"/>
    <mergeCell ref="A87:J87"/>
    <mergeCell ref="A41:J41"/>
    <mergeCell ref="A39:J39"/>
    <mergeCell ref="B37:F37"/>
    <mergeCell ref="B38:F38"/>
    <mergeCell ref="B27:F27"/>
    <mergeCell ref="B29:F29"/>
    <mergeCell ref="B30:F30"/>
    <mergeCell ref="B34:F34"/>
    <mergeCell ref="A128:J128"/>
    <mergeCell ref="A119:J119"/>
    <mergeCell ref="C43:C44"/>
    <mergeCell ref="I44:J44"/>
    <mergeCell ref="A43:A44"/>
    <mergeCell ref="B43:B44"/>
    <mergeCell ref="F43:F44"/>
    <mergeCell ref="A46:J46"/>
    <mergeCell ref="A103:J103"/>
    <mergeCell ref="A71:J71"/>
    <mergeCell ref="E43:E44"/>
    <mergeCell ref="D43:D44"/>
    <mergeCell ref="A95:J95"/>
    <mergeCell ref="A1:B1"/>
    <mergeCell ref="B35:F35"/>
    <mergeCell ref="G10:J10"/>
    <mergeCell ref="B31:F31"/>
    <mergeCell ref="B32:F32"/>
    <mergeCell ref="G13:J13"/>
    <mergeCell ref="G17:J17"/>
    <mergeCell ref="G19:J19"/>
    <mergeCell ref="G20:J20"/>
    <mergeCell ref="B28:F28"/>
    <mergeCell ref="A18:B18"/>
    <mergeCell ref="G33:I33"/>
    <mergeCell ref="G34:I34"/>
    <mergeCell ref="B33:F33"/>
    <mergeCell ref="G4:J4"/>
    <mergeCell ref="A16:B16"/>
    <mergeCell ref="G18:J18"/>
    <mergeCell ref="B26:F26"/>
    <mergeCell ref="A97:J97"/>
    <mergeCell ref="I45:J45"/>
    <mergeCell ref="G3:J3"/>
    <mergeCell ref="B36:F36"/>
    <mergeCell ref="G43:J43"/>
    <mergeCell ref="G5:J5"/>
    <mergeCell ref="G7:J7"/>
    <mergeCell ref="G9:J9"/>
    <mergeCell ref="A6:B6"/>
    <mergeCell ref="A11:B11"/>
    <mergeCell ref="A13:B13"/>
    <mergeCell ref="A10:B10"/>
    <mergeCell ref="A9:B9"/>
    <mergeCell ref="A15:B15"/>
  </mergeCells>
  <phoneticPr fontId="3" type="noConversion"/>
  <pageMargins left="0.98425196850393704" right="0.39370078740157483" top="0.78740157480314965" bottom="0.78740157480314965" header="0.39370078740157483" footer="0.19685039370078741"/>
  <pageSetup paperSize="9" scale="56" orientation="landscape" verticalDpi="300" r:id="rId1"/>
  <headerFooter alignWithMargins="0"/>
  <rowBreaks count="1" manualBreakCount="1">
    <brk id="38" max="9" man="1"/>
  </rowBreaks>
  <ignoredErrors>
    <ignoredError sqref="B120:B127 B129:B1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328"/>
  <sheetViews>
    <sheetView view="pageBreakPreview" topLeftCell="A61" zoomScale="75" zoomScaleNormal="75" zoomScaleSheetLayoutView="75" workbookViewId="0">
      <selection activeCell="M90" sqref="M90"/>
    </sheetView>
  </sheetViews>
  <sheetFormatPr defaultRowHeight="18.75"/>
  <cols>
    <col min="1" max="1" width="86.7109375" style="3" customWidth="1"/>
    <col min="2" max="2" width="14.85546875" style="18" customWidth="1"/>
    <col min="3" max="3" width="18.140625" style="18" customWidth="1"/>
    <col min="4" max="4" width="18" style="18" customWidth="1"/>
    <col min="5" max="5" width="18.5703125" style="18" customWidth="1"/>
    <col min="6" max="6" width="19.140625" style="3" customWidth="1"/>
    <col min="7" max="7" width="18" style="3" customWidth="1"/>
    <col min="8" max="8" width="18.42578125" style="3" customWidth="1"/>
    <col min="9" max="9" width="19" style="3" customWidth="1"/>
    <col min="10" max="10" width="17.5703125" style="3" customWidth="1"/>
    <col min="11" max="16384" width="9.140625" style="3"/>
  </cols>
  <sheetData>
    <row r="1" spans="1:10">
      <c r="J1" s="15" t="s">
        <v>398</v>
      </c>
    </row>
    <row r="2" spans="1:10">
      <c r="A2" s="281" t="s">
        <v>182</v>
      </c>
      <c r="B2" s="281"/>
      <c r="C2" s="281"/>
      <c r="D2" s="281"/>
      <c r="E2" s="281"/>
      <c r="F2" s="281"/>
      <c r="G2" s="281"/>
      <c r="H2" s="281"/>
      <c r="I2" s="281"/>
      <c r="J2" s="281"/>
    </row>
    <row r="3" spans="1:10">
      <c r="A3" s="30"/>
      <c r="B3" s="42"/>
      <c r="C3" s="30"/>
      <c r="D3" s="30"/>
      <c r="E3" s="42"/>
      <c r="F3" s="30"/>
      <c r="G3" s="30"/>
      <c r="H3" s="30"/>
      <c r="I3" s="30"/>
      <c r="J3" s="42" t="s">
        <v>368</v>
      </c>
    </row>
    <row r="4" spans="1:10" ht="36" customHeight="1">
      <c r="A4" s="282" t="s">
        <v>177</v>
      </c>
      <c r="B4" s="283" t="s">
        <v>17</v>
      </c>
      <c r="C4" s="283" t="s">
        <v>399</v>
      </c>
      <c r="D4" s="283" t="s">
        <v>400</v>
      </c>
      <c r="E4" s="284" t="s">
        <v>401</v>
      </c>
      <c r="F4" s="283" t="s">
        <v>407</v>
      </c>
      <c r="G4" s="283" t="s">
        <v>367</v>
      </c>
      <c r="H4" s="283"/>
      <c r="I4" s="283"/>
      <c r="J4" s="283"/>
    </row>
    <row r="5" spans="1:10" ht="91.5" customHeight="1">
      <c r="A5" s="282"/>
      <c r="B5" s="283"/>
      <c r="C5" s="283"/>
      <c r="D5" s="283"/>
      <c r="E5" s="284"/>
      <c r="F5" s="283"/>
      <c r="G5" s="90" t="s">
        <v>142</v>
      </c>
      <c r="H5" s="90" t="s">
        <v>143</v>
      </c>
      <c r="I5" s="90" t="s">
        <v>144</v>
      </c>
      <c r="J5" s="90" t="s">
        <v>66</v>
      </c>
    </row>
    <row r="6" spans="1:10" ht="18" customHeight="1">
      <c r="A6" s="92">
        <v>1</v>
      </c>
      <c r="B6" s="101">
        <v>2</v>
      </c>
      <c r="C6" s="101">
        <v>3</v>
      </c>
      <c r="D6" s="101">
        <v>4</v>
      </c>
      <c r="E6" s="101">
        <v>5</v>
      </c>
      <c r="F6" s="101">
        <v>6</v>
      </c>
      <c r="G6" s="101">
        <v>7</v>
      </c>
      <c r="H6" s="101">
        <v>8</v>
      </c>
      <c r="I6" s="101">
        <v>9</v>
      </c>
      <c r="J6" s="101">
        <v>10</v>
      </c>
    </row>
    <row r="7" spans="1:10" s="5" customFormat="1" ht="20.100000000000001" customHeight="1">
      <c r="A7" s="274" t="s">
        <v>181</v>
      </c>
      <c r="B7" s="275"/>
      <c r="C7" s="275"/>
      <c r="D7" s="275"/>
      <c r="E7" s="275"/>
      <c r="F7" s="275"/>
      <c r="G7" s="275"/>
      <c r="H7" s="275"/>
      <c r="I7" s="275"/>
      <c r="J7" s="275"/>
    </row>
    <row r="8" spans="1:10" s="5" customFormat="1">
      <c r="A8" s="196" t="s">
        <v>154</v>
      </c>
      <c r="B8" s="100">
        <v>1000</v>
      </c>
      <c r="C8" s="223">
        <v>16066</v>
      </c>
      <c r="D8" s="223">
        <v>16487</v>
      </c>
      <c r="E8" s="223">
        <v>16487</v>
      </c>
      <c r="F8" s="223">
        <f>SUM(G8:J8)</f>
        <v>17550</v>
      </c>
      <c r="G8" s="223">
        <v>4980</v>
      </c>
      <c r="H8" s="223">
        <v>4230</v>
      </c>
      <c r="I8" s="223">
        <v>2290</v>
      </c>
      <c r="J8" s="223">
        <v>6050</v>
      </c>
    </row>
    <row r="9" spans="1:10" ht="18.75" customHeight="1">
      <c r="A9" s="196" t="s">
        <v>135</v>
      </c>
      <c r="B9" s="100">
        <v>1010</v>
      </c>
      <c r="C9" s="223">
        <v>-13893</v>
      </c>
      <c r="D9" s="223">
        <f>SUM(D10:D17)</f>
        <v>-14871</v>
      </c>
      <c r="E9" s="223">
        <f>SUM(E10:E17)</f>
        <v>-14871</v>
      </c>
      <c r="F9" s="223">
        <f>SUM(G9:J9)</f>
        <v>-16067</v>
      </c>
      <c r="G9" s="223">
        <f>SUM(G10:G17)</f>
        <v>-4547</v>
      </c>
      <c r="H9" s="223">
        <f>SUM(H10:H17)</f>
        <v>-3849</v>
      </c>
      <c r="I9" s="223">
        <f>SUM(I10:I17)</f>
        <v>-2086</v>
      </c>
      <c r="J9" s="223">
        <f>SUM(J10:J17)</f>
        <v>-5585</v>
      </c>
    </row>
    <row r="10" spans="1:10" s="2" customFormat="1" ht="20.100000000000001" customHeight="1">
      <c r="A10" s="99" t="s">
        <v>332</v>
      </c>
      <c r="B10" s="101">
        <v>1011</v>
      </c>
      <c r="C10" s="224">
        <v>-9189</v>
      </c>
      <c r="D10" s="224">
        <v>-9250</v>
      </c>
      <c r="E10" s="224">
        <v>-9250</v>
      </c>
      <c r="F10" s="224">
        <f>SUM(G10:J10)</f>
        <v>-9655</v>
      </c>
      <c r="G10" s="224">
        <v>-2600</v>
      </c>
      <c r="H10" s="224">
        <v>-2290</v>
      </c>
      <c r="I10" s="224">
        <v>-1265</v>
      </c>
      <c r="J10" s="224">
        <v>-3500</v>
      </c>
    </row>
    <row r="11" spans="1:10" s="2" customFormat="1" ht="20.100000000000001" customHeight="1">
      <c r="A11" s="99" t="s">
        <v>333</v>
      </c>
      <c r="B11" s="101">
        <v>1012</v>
      </c>
      <c r="C11" s="224">
        <v>0</v>
      </c>
      <c r="D11" s="224" t="s">
        <v>217</v>
      </c>
      <c r="E11" s="224" t="s">
        <v>217</v>
      </c>
      <c r="F11" s="224">
        <f t="shared" ref="F11:F17" si="0">SUM(G11:J11)</f>
        <v>0</v>
      </c>
      <c r="G11" s="224" t="s">
        <v>217</v>
      </c>
      <c r="H11" s="224" t="s">
        <v>217</v>
      </c>
      <c r="I11" s="224" t="s">
        <v>217</v>
      </c>
      <c r="J11" s="224" t="s">
        <v>217</v>
      </c>
    </row>
    <row r="12" spans="1:10" s="2" customFormat="1" ht="20.100000000000001" customHeight="1">
      <c r="A12" s="99" t="s">
        <v>334</v>
      </c>
      <c r="B12" s="101">
        <v>1013</v>
      </c>
      <c r="C12" s="224">
        <v>-68</v>
      </c>
      <c r="D12" s="224">
        <v>-91</v>
      </c>
      <c r="E12" s="224">
        <v>-91</v>
      </c>
      <c r="F12" s="224">
        <f t="shared" si="0"/>
        <v>-73</v>
      </c>
      <c r="G12" s="224">
        <v>-28</v>
      </c>
      <c r="H12" s="224">
        <v>-12</v>
      </c>
      <c r="I12" s="224">
        <v>-3</v>
      </c>
      <c r="J12" s="224">
        <v>-30</v>
      </c>
    </row>
    <row r="13" spans="1:10" s="2" customFormat="1" ht="20.100000000000001" customHeight="1">
      <c r="A13" s="211" t="s">
        <v>5</v>
      </c>
      <c r="B13" s="208">
        <v>1014</v>
      </c>
      <c r="C13" s="224">
        <v>-3624</v>
      </c>
      <c r="D13" s="224">
        <v>-4300</v>
      </c>
      <c r="E13" s="224">
        <v>-4300</v>
      </c>
      <c r="F13" s="224">
        <f t="shared" si="0"/>
        <v>-4940</v>
      </c>
      <c r="G13" s="224">
        <v>-1512</v>
      </c>
      <c r="H13" s="224">
        <v>-1229</v>
      </c>
      <c r="I13" s="224">
        <v>-579</v>
      </c>
      <c r="J13" s="224">
        <v>-1620</v>
      </c>
    </row>
    <row r="14" spans="1:10" s="2" customFormat="1" ht="20.100000000000001" customHeight="1">
      <c r="A14" s="211" t="s">
        <v>6</v>
      </c>
      <c r="B14" s="208">
        <v>1015</v>
      </c>
      <c r="C14" s="224">
        <v>-878</v>
      </c>
      <c r="D14" s="224">
        <v>-1050</v>
      </c>
      <c r="E14" s="224">
        <v>-1050</v>
      </c>
      <c r="F14" s="224">
        <f t="shared" si="0"/>
        <v>-1088</v>
      </c>
      <c r="G14" s="224">
        <v>-323</v>
      </c>
      <c r="H14" s="224">
        <v>-238</v>
      </c>
      <c r="I14" s="224">
        <v>-177</v>
      </c>
      <c r="J14" s="224">
        <v>-350</v>
      </c>
    </row>
    <row r="15" spans="1:10" s="2" customFormat="1" ht="39" customHeight="1">
      <c r="A15" s="99" t="s">
        <v>335</v>
      </c>
      <c r="B15" s="101">
        <v>1016</v>
      </c>
      <c r="C15" s="224">
        <v>-3</v>
      </c>
      <c r="D15" s="224">
        <v>0</v>
      </c>
      <c r="E15" s="224">
        <v>0</v>
      </c>
      <c r="F15" s="224">
        <f t="shared" si="0"/>
        <v>-4</v>
      </c>
      <c r="G15" s="224">
        <v>-2</v>
      </c>
      <c r="H15" s="224" t="s">
        <v>217</v>
      </c>
      <c r="I15" s="224" t="s">
        <v>217</v>
      </c>
      <c r="J15" s="224">
        <v>-2</v>
      </c>
    </row>
    <row r="16" spans="1:10" s="2" customFormat="1" ht="20.100000000000001" customHeight="1">
      <c r="A16" s="99" t="s">
        <v>336</v>
      </c>
      <c r="B16" s="101">
        <v>1017</v>
      </c>
      <c r="C16" s="224">
        <v>-131</v>
      </c>
      <c r="D16" s="224">
        <v>-156</v>
      </c>
      <c r="E16" s="224">
        <v>-156</v>
      </c>
      <c r="F16" s="224">
        <f t="shared" si="0"/>
        <v>-160</v>
      </c>
      <c r="G16" s="224">
        <v>-40</v>
      </c>
      <c r="H16" s="224">
        <v>-40</v>
      </c>
      <c r="I16" s="224">
        <v>-40</v>
      </c>
      <c r="J16" s="224">
        <v>-40</v>
      </c>
    </row>
    <row r="17" spans="1:10" s="2" customFormat="1" ht="20.100000000000001" customHeight="1">
      <c r="A17" s="99" t="s">
        <v>337</v>
      </c>
      <c r="B17" s="101">
        <v>1018</v>
      </c>
      <c r="C17" s="224">
        <v>0</v>
      </c>
      <c r="D17" s="224">
        <v>-24</v>
      </c>
      <c r="E17" s="224">
        <v>-24</v>
      </c>
      <c r="F17" s="224">
        <f t="shared" si="0"/>
        <v>-147</v>
      </c>
      <c r="G17" s="224">
        <v>-42</v>
      </c>
      <c r="H17" s="224">
        <v>-40</v>
      </c>
      <c r="I17" s="224">
        <v>-22</v>
      </c>
      <c r="J17" s="224">
        <v>-43</v>
      </c>
    </row>
    <row r="18" spans="1:10" s="5" customFormat="1" ht="20.100000000000001" customHeight="1">
      <c r="A18" s="118" t="s">
        <v>23</v>
      </c>
      <c r="B18" s="119">
        <v>1020</v>
      </c>
      <c r="C18" s="223">
        <f>SUM(C8,C9)</f>
        <v>2173</v>
      </c>
      <c r="D18" s="223">
        <f>SUM(D8,D9)</f>
        <v>1616</v>
      </c>
      <c r="E18" s="223">
        <f t="shared" ref="E18:J18" si="1">SUM(E8,E9)</f>
        <v>1616</v>
      </c>
      <c r="F18" s="223">
        <f t="shared" si="1"/>
        <v>1483</v>
      </c>
      <c r="G18" s="223">
        <f t="shared" si="1"/>
        <v>433</v>
      </c>
      <c r="H18" s="223">
        <f t="shared" si="1"/>
        <v>381</v>
      </c>
      <c r="I18" s="223">
        <f t="shared" si="1"/>
        <v>204</v>
      </c>
      <c r="J18" s="223">
        <f t="shared" si="1"/>
        <v>465</v>
      </c>
    </row>
    <row r="19" spans="1:10" ht="20.100000000000001" customHeight="1">
      <c r="A19" s="196" t="s">
        <v>165</v>
      </c>
      <c r="B19" s="100">
        <v>1030</v>
      </c>
      <c r="C19" s="223">
        <f>SUM(C20:C39,C41)</f>
        <v>-1037</v>
      </c>
      <c r="D19" s="223">
        <f>SUM(D20:D39,D41)</f>
        <v>-908</v>
      </c>
      <c r="E19" s="223">
        <f>SUM(E20:E39,E41)</f>
        <v>-908</v>
      </c>
      <c r="F19" s="223">
        <f t="shared" ref="F19:F74" si="2">SUM(G19:J19)</f>
        <v>-885</v>
      </c>
      <c r="G19" s="223">
        <f>SUM(G20:G39,G41)</f>
        <v>-268</v>
      </c>
      <c r="H19" s="223">
        <f>SUM(H20:H39,H41)</f>
        <v>-231</v>
      </c>
      <c r="I19" s="223">
        <f>SUM(I20:I39,I41)</f>
        <v>-134</v>
      </c>
      <c r="J19" s="223">
        <f>SUM(J20:J39,J41)</f>
        <v>-252</v>
      </c>
    </row>
    <row r="20" spans="1:10" ht="20.100000000000001" customHeight="1">
      <c r="A20" s="99" t="s">
        <v>97</v>
      </c>
      <c r="B20" s="100">
        <v>1031</v>
      </c>
      <c r="C20" s="224">
        <v>-51</v>
      </c>
      <c r="D20" s="224">
        <v>-55</v>
      </c>
      <c r="E20" s="224">
        <v>-55</v>
      </c>
      <c r="F20" s="224">
        <f t="shared" si="2"/>
        <v>-65</v>
      </c>
      <c r="G20" s="224">
        <v>-20</v>
      </c>
      <c r="H20" s="224">
        <v>-18</v>
      </c>
      <c r="I20" s="224">
        <v>-7</v>
      </c>
      <c r="J20" s="224">
        <v>-20</v>
      </c>
    </row>
    <row r="21" spans="1:10" ht="20.100000000000001" customHeight="1">
      <c r="A21" s="99" t="s">
        <v>155</v>
      </c>
      <c r="B21" s="100">
        <v>1032</v>
      </c>
      <c r="C21" s="224" t="s">
        <v>217</v>
      </c>
      <c r="D21" s="224" t="s">
        <v>217</v>
      </c>
      <c r="E21" s="224" t="s">
        <v>217</v>
      </c>
      <c r="F21" s="224">
        <f t="shared" si="2"/>
        <v>0</v>
      </c>
      <c r="G21" s="224" t="s">
        <v>217</v>
      </c>
      <c r="H21" s="224" t="s">
        <v>217</v>
      </c>
      <c r="I21" s="224" t="s">
        <v>217</v>
      </c>
      <c r="J21" s="224" t="s">
        <v>217</v>
      </c>
    </row>
    <row r="22" spans="1:10" ht="20.100000000000001" customHeight="1">
      <c r="A22" s="99" t="s">
        <v>56</v>
      </c>
      <c r="B22" s="100">
        <v>1033</v>
      </c>
      <c r="C22" s="224" t="s">
        <v>217</v>
      </c>
      <c r="D22" s="224" t="s">
        <v>217</v>
      </c>
      <c r="E22" s="224" t="s">
        <v>217</v>
      </c>
      <c r="F22" s="224">
        <f t="shared" si="2"/>
        <v>0</v>
      </c>
      <c r="G22" s="224" t="s">
        <v>217</v>
      </c>
      <c r="H22" s="224" t="s">
        <v>217</v>
      </c>
      <c r="I22" s="224" t="s">
        <v>217</v>
      </c>
      <c r="J22" s="224" t="s">
        <v>217</v>
      </c>
    </row>
    <row r="23" spans="1:10" ht="20.100000000000001" customHeight="1">
      <c r="A23" s="99" t="s">
        <v>21</v>
      </c>
      <c r="B23" s="100">
        <v>1034</v>
      </c>
      <c r="C23" s="224" t="s">
        <v>217</v>
      </c>
      <c r="D23" s="224" t="s">
        <v>217</v>
      </c>
      <c r="E23" s="224" t="s">
        <v>217</v>
      </c>
      <c r="F23" s="224">
        <f t="shared" si="2"/>
        <v>-1</v>
      </c>
      <c r="G23" s="224" t="s">
        <v>217</v>
      </c>
      <c r="H23" s="224" t="s">
        <v>217</v>
      </c>
      <c r="I23" s="224" t="s">
        <v>217</v>
      </c>
      <c r="J23" s="224">
        <v>-1</v>
      </c>
    </row>
    <row r="24" spans="1:10" ht="20.100000000000001" customHeight="1">
      <c r="A24" s="99" t="s">
        <v>22</v>
      </c>
      <c r="B24" s="100">
        <v>1035</v>
      </c>
      <c r="C24" s="224">
        <v>-36</v>
      </c>
      <c r="D24" s="224" t="s">
        <v>217</v>
      </c>
      <c r="E24" s="224" t="s">
        <v>217</v>
      </c>
      <c r="F24" s="224">
        <f t="shared" si="2"/>
        <v>0</v>
      </c>
      <c r="G24" s="224" t="s">
        <v>217</v>
      </c>
      <c r="H24" s="224" t="s">
        <v>217</v>
      </c>
      <c r="I24" s="224" t="s">
        <v>217</v>
      </c>
      <c r="J24" s="224" t="s">
        <v>217</v>
      </c>
    </row>
    <row r="25" spans="1:10" s="2" customFormat="1" ht="20.100000000000001" customHeight="1">
      <c r="A25" s="99" t="s">
        <v>33</v>
      </c>
      <c r="B25" s="100">
        <v>1036</v>
      </c>
      <c r="C25" s="224" t="s">
        <v>217</v>
      </c>
      <c r="D25" s="224" t="s">
        <v>217</v>
      </c>
      <c r="E25" s="224" t="s">
        <v>217</v>
      </c>
      <c r="F25" s="224">
        <f t="shared" si="2"/>
        <v>0</v>
      </c>
      <c r="G25" s="224" t="s">
        <v>217</v>
      </c>
      <c r="H25" s="224" t="s">
        <v>217</v>
      </c>
      <c r="I25" s="224" t="s">
        <v>217</v>
      </c>
      <c r="J25" s="224" t="s">
        <v>217</v>
      </c>
    </row>
    <row r="26" spans="1:10" s="2" customFormat="1" ht="20.100000000000001" customHeight="1">
      <c r="A26" s="99" t="s">
        <v>34</v>
      </c>
      <c r="B26" s="100">
        <v>1037</v>
      </c>
      <c r="C26" s="224">
        <v>-5</v>
      </c>
      <c r="D26" s="224">
        <v>-6</v>
      </c>
      <c r="E26" s="224">
        <v>-6</v>
      </c>
      <c r="F26" s="224">
        <f t="shared" si="2"/>
        <v>-7</v>
      </c>
      <c r="G26" s="224">
        <v>-2</v>
      </c>
      <c r="H26" s="224">
        <v>-2</v>
      </c>
      <c r="I26" s="224">
        <v>-1</v>
      </c>
      <c r="J26" s="224">
        <v>-2</v>
      </c>
    </row>
    <row r="27" spans="1:10" s="2" customFormat="1" ht="20.100000000000001" customHeight="1">
      <c r="A27" s="212" t="s">
        <v>5</v>
      </c>
      <c r="B27" s="100">
        <v>1038</v>
      </c>
      <c r="C27" s="224">
        <v>-549</v>
      </c>
      <c r="D27" s="224">
        <v>-520</v>
      </c>
      <c r="E27" s="224">
        <v>-520</v>
      </c>
      <c r="F27" s="224">
        <f t="shared" si="2"/>
        <v>-532</v>
      </c>
      <c r="G27" s="224">
        <v>-167</v>
      </c>
      <c r="H27" s="224">
        <v>-140</v>
      </c>
      <c r="I27" s="224">
        <v>-85</v>
      </c>
      <c r="J27" s="224">
        <v>-140</v>
      </c>
    </row>
    <row r="28" spans="1:10" s="2" customFormat="1" ht="20.100000000000001" customHeight="1">
      <c r="A28" s="211" t="s">
        <v>35</v>
      </c>
      <c r="B28" s="100">
        <v>1039</v>
      </c>
      <c r="C28" s="224">
        <v>-128</v>
      </c>
      <c r="D28" s="224">
        <v>-124</v>
      </c>
      <c r="E28" s="224">
        <v>-124</v>
      </c>
      <c r="F28" s="224">
        <f t="shared" si="2"/>
        <v>-117</v>
      </c>
      <c r="G28" s="224">
        <v>-31</v>
      </c>
      <c r="H28" s="224">
        <v>-31</v>
      </c>
      <c r="I28" s="224">
        <v>-24</v>
      </c>
      <c r="J28" s="224">
        <v>-31</v>
      </c>
    </row>
    <row r="29" spans="1:10" s="2" customFormat="1" ht="42" customHeight="1">
      <c r="A29" s="99" t="s">
        <v>36</v>
      </c>
      <c r="B29" s="100">
        <v>1040</v>
      </c>
      <c r="C29" s="224">
        <v>-25</v>
      </c>
      <c r="D29" s="224">
        <v>-22</v>
      </c>
      <c r="E29" s="224">
        <v>-22</v>
      </c>
      <c r="F29" s="224">
        <f t="shared" si="2"/>
        <v>-20</v>
      </c>
      <c r="G29" s="224">
        <v>-5</v>
      </c>
      <c r="H29" s="224">
        <v>-5</v>
      </c>
      <c r="I29" s="224">
        <v>-5</v>
      </c>
      <c r="J29" s="224">
        <v>-5</v>
      </c>
    </row>
    <row r="30" spans="1:10" s="2" customFormat="1" ht="42" customHeight="1">
      <c r="A30" s="99" t="s">
        <v>37</v>
      </c>
      <c r="B30" s="100">
        <v>1041</v>
      </c>
      <c r="C30" s="224" t="s">
        <v>217</v>
      </c>
      <c r="D30" s="224" t="s">
        <v>217</v>
      </c>
      <c r="E30" s="224" t="s">
        <v>217</v>
      </c>
      <c r="F30" s="224">
        <f t="shared" si="2"/>
        <v>0</v>
      </c>
      <c r="G30" s="224" t="s">
        <v>217</v>
      </c>
      <c r="H30" s="224" t="s">
        <v>217</v>
      </c>
      <c r="I30" s="224" t="s">
        <v>217</v>
      </c>
      <c r="J30" s="224" t="s">
        <v>217</v>
      </c>
    </row>
    <row r="31" spans="1:10" s="2" customFormat="1" ht="20.100000000000001" customHeight="1">
      <c r="A31" s="99" t="s">
        <v>38</v>
      </c>
      <c r="B31" s="100">
        <v>1042</v>
      </c>
      <c r="C31" s="224" t="s">
        <v>217</v>
      </c>
      <c r="D31" s="224" t="s">
        <v>217</v>
      </c>
      <c r="E31" s="224" t="s">
        <v>217</v>
      </c>
      <c r="F31" s="224">
        <f t="shared" si="2"/>
        <v>0</v>
      </c>
      <c r="G31" s="224" t="s">
        <v>217</v>
      </c>
      <c r="H31" s="224" t="s">
        <v>217</v>
      </c>
      <c r="I31" s="224" t="s">
        <v>217</v>
      </c>
      <c r="J31" s="224" t="s">
        <v>217</v>
      </c>
    </row>
    <row r="32" spans="1:10" s="2" customFormat="1" ht="20.100000000000001" customHeight="1">
      <c r="A32" s="99" t="s">
        <v>39</v>
      </c>
      <c r="B32" s="100">
        <v>1043</v>
      </c>
      <c r="C32" s="224" t="s">
        <v>217</v>
      </c>
      <c r="D32" s="224" t="s">
        <v>217</v>
      </c>
      <c r="E32" s="224" t="s">
        <v>217</v>
      </c>
      <c r="F32" s="224">
        <f t="shared" si="2"/>
        <v>0</v>
      </c>
      <c r="G32" s="224" t="s">
        <v>217</v>
      </c>
      <c r="H32" s="224" t="s">
        <v>217</v>
      </c>
      <c r="I32" s="224" t="s">
        <v>217</v>
      </c>
      <c r="J32" s="224" t="s">
        <v>217</v>
      </c>
    </row>
    <row r="33" spans="1:10" s="2" customFormat="1" ht="20.100000000000001" customHeight="1">
      <c r="A33" s="99" t="s">
        <v>40</v>
      </c>
      <c r="B33" s="100">
        <v>1044</v>
      </c>
      <c r="C33" s="224" t="s">
        <v>217</v>
      </c>
      <c r="D33" s="224" t="s">
        <v>217</v>
      </c>
      <c r="E33" s="224" t="s">
        <v>217</v>
      </c>
      <c r="F33" s="224">
        <f t="shared" si="2"/>
        <v>0</v>
      </c>
      <c r="G33" s="224" t="s">
        <v>217</v>
      </c>
      <c r="H33" s="224" t="s">
        <v>217</v>
      </c>
      <c r="I33" s="224" t="s">
        <v>217</v>
      </c>
      <c r="J33" s="224" t="s">
        <v>217</v>
      </c>
    </row>
    <row r="34" spans="1:10" s="2" customFormat="1" ht="20.100000000000001" customHeight="1">
      <c r="A34" s="99" t="s">
        <v>451</v>
      </c>
      <c r="B34" s="100">
        <v>1045</v>
      </c>
      <c r="C34" s="224">
        <v>-11</v>
      </c>
      <c r="D34" s="224">
        <v>-32</v>
      </c>
      <c r="E34" s="224">
        <v>-32</v>
      </c>
      <c r="F34" s="224">
        <f>SUM(G34:J34)</f>
        <v>-57</v>
      </c>
      <c r="G34" s="224">
        <v>-20</v>
      </c>
      <c r="H34" s="224">
        <v>-12</v>
      </c>
      <c r="I34" s="224">
        <v>-6</v>
      </c>
      <c r="J34" s="224">
        <v>-19</v>
      </c>
    </row>
    <row r="35" spans="1:10" s="2" customFormat="1" ht="20.100000000000001" customHeight="1">
      <c r="A35" s="99" t="s">
        <v>41</v>
      </c>
      <c r="B35" s="100">
        <v>1046</v>
      </c>
      <c r="C35" s="224" t="s">
        <v>217</v>
      </c>
      <c r="D35" s="224" t="s">
        <v>217</v>
      </c>
      <c r="E35" s="224" t="s">
        <v>217</v>
      </c>
      <c r="F35" s="224">
        <f t="shared" si="2"/>
        <v>0</v>
      </c>
      <c r="G35" s="224" t="s">
        <v>217</v>
      </c>
      <c r="H35" s="224" t="s">
        <v>217</v>
      </c>
      <c r="I35" s="224" t="s">
        <v>217</v>
      </c>
      <c r="J35" s="224" t="s">
        <v>217</v>
      </c>
    </row>
    <row r="36" spans="1:10" s="2" customFormat="1" ht="20.100000000000001" customHeight="1">
      <c r="A36" s="99" t="s">
        <v>42</v>
      </c>
      <c r="B36" s="100">
        <v>1047</v>
      </c>
      <c r="C36" s="224" t="s">
        <v>217</v>
      </c>
      <c r="D36" s="224" t="s">
        <v>217</v>
      </c>
      <c r="E36" s="224" t="s">
        <v>217</v>
      </c>
      <c r="F36" s="224">
        <f t="shared" si="2"/>
        <v>0</v>
      </c>
      <c r="G36" s="224" t="s">
        <v>217</v>
      </c>
      <c r="H36" s="224" t="s">
        <v>217</v>
      </c>
      <c r="I36" s="224" t="s">
        <v>217</v>
      </c>
      <c r="J36" s="224" t="s">
        <v>217</v>
      </c>
    </row>
    <row r="37" spans="1:10" s="2" customFormat="1" ht="20.100000000000001" customHeight="1">
      <c r="A37" s="99" t="s">
        <v>43</v>
      </c>
      <c r="B37" s="100">
        <v>1048</v>
      </c>
      <c r="C37" s="224">
        <v>-7</v>
      </c>
      <c r="D37" s="224" t="s">
        <v>217</v>
      </c>
      <c r="E37" s="224" t="s">
        <v>217</v>
      </c>
      <c r="F37" s="224">
        <f t="shared" si="2"/>
        <v>0</v>
      </c>
      <c r="G37" s="224" t="s">
        <v>217</v>
      </c>
      <c r="H37" s="224" t="s">
        <v>217</v>
      </c>
      <c r="I37" s="224" t="s">
        <v>217</v>
      </c>
      <c r="J37" s="224" t="s">
        <v>217</v>
      </c>
    </row>
    <row r="38" spans="1:10" s="2" customFormat="1" ht="20.100000000000001" customHeight="1">
      <c r="A38" s="99" t="s">
        <v>44</v>
      </c>
      <c r="B38" s="100">
        <v>1049</v>
      </c>
      <c r="C38" s="224">
        <v>-2</v>
      </c>
      <c r="D38" s="224" t="s">
        <v>217</v>
      </c>
      <c r="E38" s="224" t="s">
        <v>217</v>
      </c>
      <c r="F38" s="224">
        <f t="shared" si="2"/>
        <v>0</v>
      </c>
      <c r="G38" s="224" t="s">
        <v>217</v>
      </c>
      <c r="H38" s="224" t="s">
        <v>217</v>
      </c>
      <c r="I38" s="224" t="s">
        <v>217</v>
      </c>
      <c r="J38" s="224" t="s">
        <v>217</v>
      </c>
    </row>
    <row r="39" spans="1:10" s="2" customFormat="1" ht="42.75" customHeight="1">
      <c r="A39" s="99" t="s">
        <v>70</v>
      </c>
      <c r="B39" s="100">
        <v>1050</v>
      </c>
      <c r="C39" s="224">
        <v>-4</v>
      </c>
      <c r="D39" s="224" t="s">
        <v>217</v>
      </c>
      <c r="E39" s="224" t="s">
        <v>217</v>
      </c>
      <c r="F39" s="224">
        <f t="shared" si="2"/>
        <v>0</v>
      </c>
      <c r="G39" s="224" t="s">
        <v>217</v>
      </c>
      <c r="H39" s="224" t="s">
        <v>217</v>
      </c>
      <c r="I39" s="224" t="s">
        <v>217</v>
      </c>
      <c r="J39" s="224" t="s">
        <v>217</v>
      </c>
    </row>
    <row r="40" spans="1:10" s="2" customFormat="1" ht="20.100000000000001" customHeight="1">
      <c r="A40" s="99" t="s">
        <v>45</v>
      </c>
      <c r="B40" s="92" t="s">
        <v>261</v>
      </c>
      <c r="C40" s="224">
        <v>-4</v>
      </c>
      <c r="D40" s="224" t="s">
        <v>217</v>
      </c>
      <c r="E40" s="224" t="s">
        <v>217</v>
      </c>
      <c r="F40" s="224">
        <f t="shared" si="2"/>
        <v>0</v>
      </c>
      <c r="G40" s="224" t="s">
        <v>217</v>
      </c>
      <c r="H40" s="224" t="s">
        <v>217</v>
      </c>
      <c r="I40" s="224" t="s">
        <v>217</v>
      </c>
      <c r="J40" s="224" t="s">
        <v>217</v>
      </c>
    </row>
    <row r="41" spans="1:10" s="2" customFormat="1" ht="20.100000000000001" customHeight="1">
      <c r="A41" s="99" t="s">
        <v>100</v>
      </c>
      <c r="B41" s="100">
        <v>1051</v>
      </c>
      <c r="C41" s="224">
        <v>-219</v>
      </c>
      <c r="D41" s="224">
        <v>-149</v>
      </c>
      <c r="E41" s="224">
        <v>-149</v>
      </c>
      <c r="F41" s="224">
        <f t="shared" si="2"/>
        <v>-86</v>
      </c>
      <c r="G41" s="224">
        <v>-23</v>
      </c>
      <c r="H41" s="224">
        <v>-23</v>
      </c>
      <c r="I41" s="224">
        <v>-6</v>
      </c>
      <c r="J41" s="224">
        <v>-34</v>
      </c>
    </row>
    <row r="42" spans="1:10" ht="20.100000000000001" customHeight="1">
      <c r="A42" s="196" t="s">
        <v>166</v>
      </c>
      <c r="B42" s="100">
        <v>1060</v>
      </c>
      <c r="C42" s="223">
        <f>SUM(C43:C49)</f>
        <v>-348</v>
      </c>
      <c r="D42" s="223">
        <f>SUM(D43:D49)</f>
        <v>-411</v>
      </c>
      <c r="E42" s="223">
        <f t="shared" ref="E42:J42" si="3">SUM(E43:E49)</f>
        <v>-411</v>
      </c>
      <c r="F42" s="223">
        <f t="shared" si="2"/>
        <v>-463</v>
      </c>
      <c r="G42" s="223">
        <f t="shared" si="3"/>
        <v>-142</v>
      </c>
      <c r="H42" s="223">
        <f t="shared" si="3"/>
        <v>-121</v>
      </c>
      <c r="I42" s="223">
        <f t="shared" si="3"/>
        <v>-67</v>
      </c>
      <c r="J42" s="223">
        <f t="shared" si="3"/>
        <v>-133</v>
      </c>
    </row>
    <row r="43" spans="1:10" s="2" customFormat="1" ht="20.100000000000001" customHeight="1">
      <c r="A43" s="99" t="s">
        <v>137</v>
      </c>
      <c r="B43" s="100">
        <v>1061</v>
      </c>
      <c r="C43" s="224">
        <v>-158</v>
      </c>
      <c r="D43" s="224">
        <v>-178</v>
      </c>
      <c r="E43" s="224">
        <v>-178</v>
      </c>
      <c r="F43" s="224">
        <f t="shared" si="2"/>
        <v>-178</v>
      </c>
      <c r="G43" s="224">
        <v>-50</v>
      </c>
      <c r="H43" s="224">
        <v>-50</v>
      </c>
      <c r="I43" s="224">
        <v>-28</v>
      </c>
      <c r="J43" s="224">
        <v>-50</v>
      </c>
    </row>
    <row r="44" spans="1:10" s="2" customFormat="1" ht="20.100000000000001" customHeight="1">
      <c r="A44" s="99" t="s">
        <v>138</v>
      </c>
      <c r="B44" s="100">
        <v>1062</v>
      </c>
      <c r="C44" s="224">
        <v>0</v>
      </c>
      <c r="D44" s="224" t="s">
        <v>217</v>
      </c>
      <c r="E44" s="224" t="s">
        <v>217</v>
      </c>
      <c r="F44" s="224">
        <f t="shared" si="2"/>
        <v>0</v>
      </c>
      <c r="G44" s="224" t="s">
        <v>217</v>
      </c>
      <c r="H44" s="224" t="s">
        <v>217</v>
      </c>
      <c r="I44" s="224" t="s">
        <v>217</v>
      </c>
      <c r="J44" s="224" t="s">
        <v>217</v>
      </c>
    </row>
    <row r="45" spans="1:10" s="2" customFormat="1" ht="20.100000000000001" customHeight="1">
      <c r="A45" s="212" t="s">
        <v>5</v>
      </c>
      <c r="B45" s="100">
        <v>1063</v>
      </c>
      <c r="C45" s="224">
        <v>-156</v>
      </c>
      <c r="D45" s="224">
        <v>-188</v>
      </c>
      <c r="E45" s="224">
        <v>-188</v>
      </c>
      <c r="F45" s="224">
        <f t="shared" si="2"/>
        <v>-234</v>
      </c>
      <c r="G45" s="224">
        <v>-77</v>
      </c>
      <c r="H45" s="224">
        <v>-59</v>
      </c>
      <c r="I45" s="224">
        <v>-30</v>
      </c>
      <c r="J45" s="224">
        <v>-68</v>
      </c>
    </row>
    <row r="46" spans="1:10" s="2" customFormat="1" ht="20.100000000000001" customHeight="1">
      <c r="A46" s="211" t="s">
        <v>35</v>
      </c>
      <c r="B46" s="100">
        <v>1064</v>
      </c>
      <c r="C46" s="224">
        <v>-34</v>
      </c>
      <c r="D46" s="224">
        <v>-45</v>
      </c>
      <c r="E46" s="224">
        <v>-45</v>
      </c>
      <c r="F46" s="224">
        <f t="shared" si="2"/>
        <v>-51</v>
      </c>
      <c r="G46" s="224">
        <v>-15</v>
      </c>
      <c r="H46" s="224">
        <v>-12</v>
      </c>
      <c r="I46" s="224">
        <v>-9</v>
      </c>
      <c r="J46" s="224">
        <v>-15</v>
      </c>
    </row>
    <row r="47" spans="1:10" s="2" customFormat="1" ht="20.100000000000001" customHeight="1">
      <c r="A47" s="99" t="s">
        <v>57</v>
      </c>
      <c r="B47" s="100">
        <v>1065</v>
      </c>
      <c r="C47" s="224" t="s">
        <v>217</v>
      </c>
      <c r="D47" s="224" t="s">
        <v>217</v>
      </c>
      <c r="E47" s="224" t="s">
        <v>217</v>
      </c>
      <c r="F47" s="224">
        <f t="shared" si="2"/>
        <v>0</v>
      </c>
      <c r="G47" s="224">
        <v>0</v>
      </c>
      <c r="H47" s="224">
        <v>0</v>
      </c>
      <c r="I47" s="224">
        <v>0</v>
      </c>
      <c r="J47" s="224">
        <v>0</v>
      </c>
    </row>
    <row r="48" spans="1:10" s="2" customFormat="1" ht="20.100000000000001" customHeight="1">
      <c r="A48" s="99" t="s">
        <v>73</v>
      </c>
      <c r="B48" s="100">
        <v>1066</v>
      </c>
      <c r="C48" s="224" t="s">
        <v>217</v>
      </c>
      <c r="D48" s="224" t="s">
        <v>217</v>
      </c>
      <c r="E48" s="224" t="s">
        <v>217</v>
      </c>
      <c r="F48" s="224">
        <f t="shared" si="2"/>
        <v>0</v>
      </c>
      <c r="G48" s="224" t="s">
        <v>217</v>
      </c>
      <c r="H48" s="224" t="s">
        <v>217</v>
      </c>
      <c r="I48" s="224" t="s">
        <v>217</v>
      </c>
      <c r="J48" s="224" t="s">
        <v>217</v>
      </c>
    </row>
    <row r="49" spans="1:10" s="2" customFormat="1" ht="20.100000000000001" customHeight="1">
      <c r="A49" s="99" t="s">
        <v>109</v>
      </c>
      <c r="B49" s="100">
        <v>1067</v>
      </c>
      <c r="C49" s="224" t="s">
        <v>217</v>
      </c>
      <c r="D49" s="224" t="s">
        <v>217</v>
      </c>
      <c r="E49" s="224" t="s">
        <v>217</v>
      </c>
      <c r="F49" s="224">
        <f>SUM(G49:J49)</f>
        <v>0</v>
      </c>
      <c r="G49" s="224" t="s">
        <v>217</v>
      </c>
      <c r="H49" s="224" t="s">
        <v>217</v>
      </c>
      <c r="I49" s="224" t="s">
        <v>217</v>
      </c>
      <c r="J49" s="224" t="s">
        <v>217</v>
      </c>
    </row>
    <row r="50" spans="1:10" s="2" customFormat="1" ht="20.100000000000001" customHeight="1">
      <c r="A50" s="197" t="s">
        <v>262</v>
      </c>
      <c r="B50" s="119">
        <v>1070</v>
      </c>
      <c r="C50" s="223">
        <f>SUM(C51:C53)</f>
        <v>0</v>
      </c>
      <c r="D50" s="223">
        <f>SUM(D51:D53)</f>
        <v>7</v>
      </c>
      <c r="E50" s="223">
        <f>SUM(E51:E53)</f>
        <v>7</v>
      </c>
      <c r="F50" s="223">
        <f t="shared" si="2"/>
        <v>7</v>
      </c>
      <c r="G50" s="223">
        <f>SUM(G51:G53)</f>
        <v>2</v>
      </c>
      <c r="H50" s="223">
        <f>SUM(H51:H53)</f>
        <v>2</v>
      </c>
      <c r="I50" s="223">
        <f>SUM(I51:I53)</f>
        <v>1</v>
      </c>
      <c r="J50" s="223">
        <f>SUM(J51:J53)</f>
        <v>2</v>
      </c>
    </row>
    <row r="51" spans="1:10" s="2" customFormat="1" ht="20.100000000000001" customHeight="1">
      <c r="A51" s="99" t="s">
        <v>162</v>
      </c>
      <c r="B51" s="100">
        <v>1071</v>
      </c>
      <c r="C51" s="224">
        <v>0</v>
      </c>
      <c r="D51" s="224">
        <v>0</v>
      </c>
      <c r="E51" s="224">
        <v>0</v>
      </c>
      <c r="F51" s="224">
        <f t="shared" ref="F51:F58" si="4">SUM(G51:J51)</f>
        <v>0</v>
      </c>
      <c r="G51" s="224">
        <v>0</v>
      </c>
      <c r="H51" s="224">
        <v>0</v>
      </c>
      <c r="I51" s="224">
        <v>0</v>
      </c>
      <c r="J51" s="224">
        <v>0</v>
      </c>
    </row>
    <row r="52" spans="1:10" s="2" customFormat="1" ht="20.100000000000001" customHeight="1">
      <c r="A52" s="99" t="s">
        <v>263</v>
      </c>
      <c r="B52" s="100">
        <v>1072</v>
      </c>
      <c r="C52" s="224">
        <v>0</v>
      </c>
      <c r="D52" s="224">
        <v>0</v>
      </c>
      <c r="E52" s="224">
        <v>0</v>
      </c>
      <c r="F52" s="224">
        <f t="shared" si="4"/>
        <v>0</v>
      </c>
      <c r="G52" s="224">
        <v>0</v>
      </c>
      <c r="H52" s="224">
        <v>0</v>
      </c>
      <c r="I52" s="224">
        <v>0</v>
      </c>
      <c r="J52" s="224">
        <v>0</v>
      </c>
    </row>
    <row r="53" spans="1:10" s="2" customFormat="1" ht="40.5" customHeight="1">
      <c r="A53" s="99" t="s">
        <v>480</v>
      </c>
      <c r="B53" s="119">
        <v>1073</v>
      </c>
      <c r="C53" s="223"/>
      <c r="D53" s="223">
        <v>7</v>
      </c>
      <c r="E53" s="223">
        <v>7</v>
      </c>
      <c r="F53" s="223">
        <f t="shared" si="4"/>
        <v>7</v>
      </c>
      <c r="G53" s="223">
        <v>2</v>
      </c>
      <c r="H53" s="223">
        <v>2</v>
      </c>
      <c r="I53" s="223">
        <v>1</v>
      </c>
      <c r="J53" s="223">
        <v>2</v>
      </c>
    </row>
    <row r="54" spans="1:10" s="2" customFormat="1" ht="20.100000000000001" customHeight="1">
      <c r="A54" s="199" t="s">
        <v>75</v>
      </c>
      <c r="B54" s="100">
        <v>1080</v>
      </c>
      <c r="C54" s="223">
        <f>SUM(C55:C60)</f>
        <v>-403</v>
      </c>
      <c r="D54" s="223">
        <f>SUM(D55:D60)</f>
        <v>-304</v>
      </c>
      <c r="E54" s="223">
        <f>SUM(E55:E60)</f>
        <v>-304</v>
      </c>
      <c r="F54" s="223">
        <f t="shared" si="2"/>
        <v>-4</v>
      </c>
      <c r="G54" s="223">
        <f>G60</f>
        <v>0</v>
      </c>
      <c r="H54" s="223">
        <f>SUM(H55:H60)</f>
        <v>-1</v>
      </c>
      <c r="I54" s="223">
        <f>SUM(I55:I60)</f>
        <v>-1</v>
      </c>
      <c r="J54" s="223">
        <v>-2</v>
      </c>
    </row>
    <row r="55" spans="1:10" s="2" customFormat="1" ht="20.100000000000001" customHeight="1">
      <c r="A55" s="99" t="s">
        <v>162</v>
      </c>
      <c r="B55" s="100">
        <v>1081</v>
      </c>
      <c r="C55" s="224">
        <v>0</v>
      </c>
      <c r="D55" s="224">
        <v>0</v>
      </c>
      <c r="E55" s="224">
        <v>0</v>
      </c>
      <c r="F55" s="224">
        <f t="shared" si="4"/>
        <v>0</v>
      </c>
      <c r="G55" s="224">
        <v>0</v>
      </c>
      <c r="H55" s="224">
        <v>0</v>
      </c>
      <c r="I55" s="224">
        <v>0</v>
      </c>
      <c r="J55" s="224">
        <v>0</v>
      </c>
    </row>
    <row r="56" spans="1:10" s="2" customFormat="1" ht="20.100000000000001" customHeight="1">
      <c r="A56" s="99" t="s">
        <v>264</v>
      </c>
      <c r="B56" s="100">
        <v>1082</v>
      </c>
      <c r="C56" s="224">
        <v>0</v>
      </c>
      <c r="D56" s="224">
        <v>0</v>
      </c>
      <c r="E56" s="224">
        <v>0</v>
      </c>
      <c r="F56" s="224">
        <f t="shared" si="4"/>
        <v>0</v>
      </c>
      <c r="G56" s="224">
        <v>0</v>
      </c>
      <c r="H56" s="224">
        <v>0</v>
      </c>
      <c r="I56" s="224">
        <v>0</v>
      </c>
      <c r="J56" s="224">
        <v>0</v>
      </c>
    </row>
    <row r="57" spans="1:10" s="2" customFormat="1" ht="20.100000000000001" customHeight="1">
      <c r="A57" s="99" t="s">
        <v>63</v>
      </c>
      <c r="B57" s="100">
        <v>1083</v>
      </c>
      <c r="C57" s="224" t="s">
        <v>217</v>
      </c>
      <c r="D57" s="224" t="s">
        <v>217</v>
      </c>
      <c r="E57" s="224" t="s">
        <v>217</v>
      </c>
      <c r="F57" s="224">
        <f t="shared" si="4"/>
        <v>0</v>
      </c>
      <c r="G57" s="224" t="s">
        <v>217</v>
      </c>
      <c r="H57" s="224" t="s">
        <v>217</v>
      </c>
      <c r="I57" s="224" t="s">
        <v>217</v>
      </c>
      <c r="J57" s="224" t="s">
        <v>217</v>
      </c>
    </row>
    <row r="58" spans="1:10" s="2" customFormat="1" ht="20.100000000000001" customHeight="1">
      <c r="A58" s="99" t="s">
        <v>46</v>
      </c>
      <c r="B58" s="100">
        <v>1084</v>
      </c>
      <c r="C58" s="224" t="s">
        <v>217</v>
      </c>
      <c r="D58" s="224" t="s">
        <v>217</v>
      </c>
      <c r="E58" s="224" t="s">
        <v>217</v>
      </c>
      <c r="F58" s="224">
        <f t="shared" si="4"/>
        <v>0</v>
      </c>
      <c r="G58" s="224" t="s">
        <v>217</v>
      </c>
      <c r="H58" s="224" t="s">
        <v>217</v>
      </c>
      <c r="I58" s="224" t="s">
        <v>217</v>
      </c>
      <c r="J58" s="224" t="s">
        <v>217</v>
      </c>
    </row>
    <row r="59" spans="1:10" s="2" customFormat="1" ht="20.100000000000001" customHeight="1">
      <c r="A59" s="99" t="s">
        <v>55</v>
      </c>
      <c r="B59" s="100">
        <v>1085</v>
      </c>
      <c r="C59" s="224" t="s">
        <v>217</v>
      </c>
      <c r="D59" s="224" t="s">
        <v>217</v>
      </c>
      <c r="E59" s="224" t="s">
        <v>217</v>
      </c>
      <c r="F59" s="224">
        <f t="shared" si="2"/>
        <v>0</v>
      </c>
      <c r="G59" s="224" t="s">
        <v>217</v>
      </c>
      <c r="H59" s="224" t="s">
        <v>217</v>
      </c>
      <c r="I59" s="224" t="s">
        <v>217</v>
      </c>
      <c r="J59" s="224" t="s">
        <v>217</v>
      </c>
    </row>
    <row r="60" spans="1:10" s="2" customFormat="1" ht="20.100000000000001" customHeight="1">
      <c r="A60" s="99" t="s">
        <v>478</v>
      </c>
      <c r="B60" s="100">
        <v>1086</v>
      </c>
      <c r="C60" s="224">
        <v>-403</v>
      </c>
      <c r="D60" s="224">
        <v>-304</v>
      </c>
      <c r="E60" s="224">
        <v>-304</v>
      </c>
      <c r="F60" s="224">
        <f t="shared" si="2"/>
        <v>-4</v>
      </c>
      <c r="G60" s="224">
        <v>0</v>
      </c>
      <c r="H60" s="224">
        <v>-1</v>
      </c>
      <c r="I60" s="224">
        <v>-1</v>
      </c>
      <c r="J60" s="224">
        <v>-2</v>
      </c>
    </row>
    <row r="61" spans="1:10" s="5" customFormat="1" ht="20.100000000000001" customHeight="1">
      <c r="A61" s="118" t="s">
        <v>4</v>
      </c>
      <c r="B61" s="119">
        <v>1100</v>
      </c>
      <c r="C61" s="223">
        <f t="shared" ref="C61:J61" si="5">SUM(C18,C19,C42,C50,C54)</f>
        <v>385</v>
      </c>
      <c r="D61" s="223">
        <f t="shared" si="5"/>
        <v>0</v>
      </c>
      <c r="E61" s="223">
        <f t="shared" si="5"/>
        <v>0</v>
      </c>
      <c r="F61" s="223">
        <f t="shared" si="5"/>
        <v>138</v>
      </c>
      <c r="G61" s="223">
        <f t="shared" si="5"/>
        <v>25</v>
      </c>
      <c r="H61" s="223">
        <f t="shared" si="5"/>
        <v>30</v>
      </c>
      <c r="I61" s="223">
        <f t="shared" si="5"/>
        <v>3</v>
      </c>
      <c r="J61" s="223">
        <f t="shared" si="5"/>
        <v>80</v>
      </c>
    </row>
    <row r="62" spans="1:10" ht="20.100000000000001" customHeight="1">
      <c r="A62" s="99" t="s">
        <v>98</v>
      </c>
      <c r="B62" s="100">
        <v>1110</v>
      </c>
      <c r="C62" s="224"/>
      <c r="D62" s="224"/>
      <c r="E62" s="224"/>
      <c r="F62" s="224">
        <f t="shared" si="2"/>
        <v>0</v>
      </c>
      <c r="G62" s="224"/>
      <c r="H62" s="224"/>
      <c r="I62" s="224"/>
      <c r="J62" s="224"/>
    </row>
    <row r="63" spans="1:10" ht="20.100000000000001" customHeight="1">
      <c r="A63" s="99" t="s">
        <v>102</v>
      </c>
      <c r="B63" s="100">
        <v>1120</v>
      </c>
      <c r="C63" s="224" t="s">
        <v>217</v>
      </c>
      <c r="D63" s="224" t="s">
        <v>217</v>
      </c>
      <c r="E63" s="224" t="s">
        <v>217</v>
      </c>
      <c r="F63" s="224">
        <f>SUM(G63:J63)</f>
        <v>0</v>
      </c>
      <c r="G63" s="224" t="s">
        <v>217</v>
      </c>
      <c r="H63" s="224" t="s">
        <v>217</v>
      </c>
      <c r="I63" s="224" t="s">
        <v>217</v>
      </c>
      <c r="J63" s="224" t="s">
        <v>217</v>
      </c>
    </row>
    <row r="64" spans="1:10" ht="20.100000000000001" customHeight="1">
      <c r="A64" s="99" t="s">
        <v>99</v>
      </c>
      <c r="B64" s="100">
        <v>1130</v>
      </c>
      <c r="C64" s="224"/>
      <c r="D64" s="224"/>
      <c r="E64" s="224"/>
      <c r="F64" s="224">
        <f t="shared" si="2"/>
        <v>0</v>
      </c>
      <c r="G64" s="224"/>
      <c r="H64" s="224"/>
      <c r="I64" s="224"/>
      <c r="J64" s="224"/>
    </row>
    <row r="65" spans="1:10" ht="20.100000000000001" customHeight="1">
      <c r="A65" s="99" t="s">
        <v>101</v>
      </c>
      <c r="B65" s="100">
        <v>1140</v>
      </c>
      <c r="C65" s="224" t="s">
        <v>217</v>
      </c>
      <c r="D65" s="224" t="s">
        <v>217</v>
      </c>
      <c r="E65" s="224" t="s">
        <v>217</v>
      </c>
      <c r="F65" s="224">
        <f>SUM(G65:J65)</f>
        <v>0</v>
      </c>
      <c r="G65" s="224" t="s">
        <v>217</v>
      </c>
      <c r="H65" s="224" t="s">
        <v>217</v>
      </c>
      <c r="I65" s="224" t="s">
        <v>217</v>
      </c>
      <c r="J65" s="224" t="s">
        <v>217</v>
      </c>
    </row>
    <row r="66" spans="1:10" ht="20.100000000000001" customHeight="1">
      <c r="A66" s="202" t="s">
        <v>223</v>
      </c>
      <c r="B66" s="119">
        <v>1150</v>
      </c>
      <c r="C66" s="223">
        <f>SUM(C67:C68)</f>
        <v>8</v>
      </c>
      <c r="D66" s="223">
        <f>SUM(D67:D68)</f>
        <v>0</v>
      </c>
      <c r="E66" s="223">
        <f t="shared" ref="E66:J66" si="6">SUM(E67:E68)</f>
        <v>0</v>
      </c>
      <c r="F66" s="224">
        <f t="shared" si="2"/>
        <v>0</v>
      </c>
      <c r="G66" s="224">
        <f t="shared" si="6"/>
        <v>0</v>
      </c>
      <c r="H66" s="224">
        <f t="shared" si="6"/>
        <v>0</v>
      </c>
      <c r="I66" s="224">
        <f t="shared" si="6"/>
        <v>0</v>
      </c>
      <c r="J66" s="224">
        <f t="shared" si="6"/>
        <v>0</v>
      </c>
    </row>
    <row r="67" spans="1:10" ht="20.100000000000001" customHeight="1">
      <c r="A67" s="99" t="s">
        <v>162</v>
      </c>
      <c r="B67" s="100">
        <v>1151</v>
      </c>
      <c r="C67" s="224"/>
      <c r="D67" s="224"/>
      <c r="E67" s="224"/>
      <c r="F67" s="224">
        <f t="shared" si="2"/>
        <v>0</v>
      </c>
      <c r="G67" s="224"/>
      <c r="H67" s="224"/>
      <c r="I67" s="224"/>
      <c r="J67" s="224"/>
    </row>
    <row r="68" spans="1:10" ht="20.100000000000001" customHeight="1">
      <c r="A68" s="99" t="s">
        <v>450</v>
      </c>
      <c r="B68" s="100">
        <v>1152</v>
      </c>
      <c r="C68" s="224">
        <v>8</v>
      </c>
      <c r="D68" s="224"/>
      <c r="E68" s="224"/>
      <c r="F68" s="224">
        <f t="shared" si="2"/>
        <v>0</v>
      </c>
      <c r="G68" s="224"/>
      <c r="H68" s="224"/>
      <c r="I68" s="224"/>
      <c r="J68" s="224"/>
    </row>
    <row r="69" spans="1:10" ht="20.100000000000001" customHeight="1">
      <c r="A69" s="99" t="s">
        <v>265</v>
      </c>
      <c r="B69" s="100">
        <v>1160</v>
      </c>
      <c r="C69" s="224">
        <f>SUM(C70:C71)</f>
        <v>0</v>
      </c>
      <c r="D69" s="224">
        <f>SUM(D70:D71)</f>
        <v>0</v>
      </c>
      <c r="E69" s="224">
        <f t="shared" ref="E69:J69" si="7">SUM(E70:E71)</f>
        <v>0</v>
      </c>
      <c r="F69" s="224">
        <f t="shared" si="2"/>
        <v>0</v>
      </c>
      <c r="G69" s="224">
        <f t="shared" si="7"/>
        <v>0</v>
      </c>
      <c r="H69" s="224">
        <f t="shared" si="7"/>
        <v>0</v>
      </c>
      <c r="I69" s="224">
        <f t="shared" si="7"/>
        <v>0</v>
      </c>
      <c r="J69" s="224">
        <f t="shared" si="7"/>
        <v>0</v>
      </c>
    </row>
    <row r="70" spans="1:10" ht="20.100000000000001" customHeight="1">
      <c r="A70" s="99" t="s">
        <v>162</v>
      </c>
      <c r="B70" s="100">
        <v>1161</v>
      </c>
      <c r="C70" s="224" t="s">
        <v>217</v>
      </c>
      <c r="D70" s="224" t="s">
        <v>217</v>
      </c>
      <c r="E70" s="224" t="s">
        <v>217</v>
      </c>
      <c r="F70" s="224">
        <f>SUM(G70:J70)</f>
        <v>0</v>
      </c>
      <c r="G70" s="224" t="s">
        <v>217</v>
      </c>
      <c r="H70" s="224" t="s">
        <v>217</v>
      </c>
      <c r="I70" s="224" t="s">
        <v>217</v>
      </c>
      <c r="J70" s="224" t="s">
        <v>217</v>
      </c>
    </row>
    <row r="71" spans="1:10" ht="20.100000000000001" customHeight="1">
      <c r="A71" s="99" t="s">
        <v>108</v>
      </c>
      <c r="B71" s="100">
        <v>1162</v>
      </c>
      <c r="C71" s="224" t="s">
        <v>217</v>
      </c>
      <c r="D71" s="224" t="s">
        <v>217</v>
      </c>
      <c r="E71" s="224" t="s">
        <v>217</v>
      </c>
      <c r="F71" s="224">
        <f>SUM(G71:J71)</f>
        <v>0</v>
      </c>
      <c r="G71" s="224" t="s">
        <v>217</v>
      </c>
      <c r="H71" s="224" t="s">
        <v>217</v>
      </c>
      <c r="I71" s="224" t="s">
        <v>217</v>
      </c>
      <c r="J71" s="224" t="s">
        <v>217</v>
      </c>
    </row>
    <row r="72" spans="1:10" s="5" customFormat="1" ht="20.100000000000001" customHeight="1">
      <c r="A72" s="118" t="s">
        <v>87</v>
      </c>
      <c r="B72" s="119">
        <v>1170</v>
      </c>
      <c r="C72" s="223">
        <f>SUM(C61,C62,C63,C64,C65,C66,C69)</f>
        <v>393</v>
      </c>
      <c r="D72" s="223">
        <f>SUM(D61,D62,D63,D64,D65,D66,D69)</f>
        <v>0</v>
      </c>
      <c r="E72" s="223">
        <f t="shared" ref="E72:J72" si="8">SUM(E61,E62,E63,E64,E65,E66,E69)</f>
        <v>0</v>
      </c>
      <c r="F72" s="223">
        <f t="shared" si="8"/>
        <v>138</v>
      </c>
      <c r="G72" s="223">
        <f t="shared" si="8"/>
        <v>25</v>
      </c>
      <c r="H72" s="223">
        <f t="shared" si="8"/>
        <v>30</v>
      </c>
      <c r="I72" s="223">
        <f t="shared" si="8"/>
        <v>3</v>
      </c>
      <c r="J72" s="223">
        <f t="shared" si="8"/>
        <v>80</v>
      </c>
    </row>
    <row r="73" spans="1:10" s="5" customFormat="1" ht="20.100000000000001" customHeight="1">
      <c r="A73" s="99" t="s">
        <v>226</v>
      </c>
      <c r="B73" s="101">
        <v>1180</v>
      </c>
      <c r="C73" s="224">
        <v>-71</v>
      </c>
      <c r="D73" s="224">
        <v>0</v>
      </c>
      <c r="E73" s="224">
        <v>0</v>
      </c>
      <c r="F73" s="224">
        <f t="shared" si="2"/>
        <v>-24</v>
      </c>
      <c r="G73" s="224" t="s">
        <v>462</v>
      </c>
      <c r="H73" s="224"/>
      <c r="I73" s="224"/>
      <c r="J73" s="224">
        <v>-24</v>
      </c>
    </row>
    <row r="74" spans="1:10" s="5" customFormat="1" ht="20.100000000000001" customHeight="1">
      <c r="A74" s="99" t="s">
        <v>227</v>
      </c>
      <c r="B74" s="101">
        <v>1181</v>
      </c>
      <c r="C74" s="224"/>
      <c r="D74" s="224"/>
      <c r="E74" s="224"/>
      <c r="F74" s="224">
        <f t="shared" si="2"/>
        <v>0</v>
      </c>
      <c r="G74" s="224"/>
      <c r="H74" s="224"/>
      <c r="I74" s="224"/>
      <c r="J74" s="224"/>
    </row>
    <row r="75" spans="1:10" ht="20.100000000000001" customHeight="1">
      <c r="A75" s="99" t="s">
        <v>228</v>
      </c>
      <c r="B75" s="100">
        <v>1190</v>
      </c>
      <c r="C75" s="224"/>
      <c r="D75" s="224"/>
      <c r="E75" s="224"/>
      <c r="F75" s="224">
        <f>SUM(G75:J75)</f>
        <v>0</v>
      </c>
      <c r="G75" s="224"/>
      <c r="H75" s="224"/>
      <c r="I75" s="224"/>
      <c r="J75" s="224"/>
    </row>
    <row r="76" spans="1:10" ht="20.100000000000001" customHeight="1">
      <c r="A76" s="99" t="s">
        <v>229</v>
      </c>
      <c r="B76" s="92">
        <v>1191</v>
      </c>
      <c r="C76" s="224" t="s">
        <v>217</v>
      </c>
      <c r="D76" s="224" t="s">
        <v>217</v>
      </c>
      <c r="E76" s="224" t="s">
        <v>217</v>
      </c>
      <c r="F76" s="224">
        <f>SUM(G76:J76)</f>
        <v>0</v>
      </c>
      <c r="G76" s="224" t="s">
        <v>217</v>
      </c>
      <c r="H76" s="224" t="s">
        <v>217</v>
      </c>
      <c r="I76" s="224" t="s">
        <v>217</v>
      </c>
      <c r="J76" s="224" t="s">
        <v>217</v>
      </c>
    </row>
    <row r="77" spans="1:10" s="5" customFormat="1" ht="20.100000000000001" customHeight="1">
      <c r="A77" s="118" t="s">
        <v>319</v>
      </c>
      <c r="B77" s="119">
        <v>1200</v>
      </c>
      <c r="C77" s="223">
        <f>SUM(C72,C73,C74,C75,C76)</f>
        <v>322</v>
      </c>
      <c r="D77" s="223">
        <f>SUM(D72,D73,D74,D75,D76)</f>
        <v>0</v>
      </c>
      <c r="E77" s="223">
        <f t="shared" ref="E77:J77" si="9">SUM(E72,E73,E74,E75,E76)</f>
        <v>0</v>
      </c>
      <c r="F77" s="223">
        <f t="shared" si="9"/>
        <v>114</v>
      </c>
      <c r="G77" s="223">
        <f t="shared" si="9"/>
        <v>25</v>
      </c>
      <c r="H77" s="223">
        <f t="shared" si="9"/>
        <v>30</v>
      </c>
      <c r="I77" s="223">
        <f t="shared" si="9"/>
        <v>3</v>
      </c>
      <c r="J77" s="223">
        <f t="shared" si="9"/>
        <v>56</v>
      </c>
    </row>
    <row r="78" spans="1:10" ht="20.100000000000001" customHeight="1">
      <c r="A78" s="99" t="s">
        <v>24</v>
      </c>
      <c r="B78" s="92">
        <v>1201</v>
      </c>
      <c r="C78" s="224">
        <v>322</v>
      </c>
      <c r="D78" s="224"/>
      <c r="E78" s="224"/>
      <c r="F78" s="224">
        <f>SUM(G78:J78)</f>
        <v>114</v>
      </c>
      <c r="G78" s="224">
        <v>25</v>
      </c>
      <c r="H78" s="224">
        <v>30</v>
      </c>
      <c r="I78" s="224">
        <v>3</v>
      </c>
      <c r="J78" s="224">
        <v>56</v>
      </c>
    </row>
    <row r="79" spans="1:10" ht="20.100000000000001" customHeight="1">
      <c r="A79" s="99" t="s">
        <v>25</v>
      </c>
      <c r="B79" s="92">
        <v>1202</v>
      </c>
      <c r="C79" s="224" t="s">
        <v>217</v>
      </c>
      <c r="D79" s="224"/>
      <c r="E79" s="224"/>
      <c r="F79" s="224">
        <f>SUM(G79:J79)</f>
        <v>0</v>
      </c>
      <c r="G79" s="224" t="s">
        <v>217</v>
      </c>
      <c r="H79" s="224" t="s">
        <v>217</v>
      </c>
      <c r="I79" s="224" t="s">
        <v>217</v>
      </c>
      <c r="J79" s="224" t="s">
        <v>217</v>
      </c>
    </row>
    <row r="80" spans="1:10" ht="20.100000000000001" customHeight="1">
      <c r="A80" s="118" t="s">
        <v>18</v>
      </c>
      <c r="B80" s="100">
        <v>1210</v>
      </c>
      <c r="C80" s="223">
        <f>SUM(C8,C50,C62,C64,C66,C74,C75)</f>
        <v>16074</v>
      </c>
      <c r="D80" s="223">
        <f>SUM(D8,D50,D62,D64,D66,D74,D75)</f>
        <v>16494</v>
      </c>
      <c r="E80" s="223">
        <f t="shared" ref="E80:J80" si="10">SUM(E8,E50,E62,E64,E66,E74,E75)</f>
        <v>16494</v>
      </c>
      <c r="F80" s="223">
        <f t="shared" si="10"/>
        <v>17557</v>
      </c>
      <c r="G80" s="223">
        <f>SUM(G8,G50,G62,G64,G66,G74,G75)</f>
        <v>4982</v>
      </c>
      <c r="H80" s="223">
        <f t="shared" si="10"/>
        <v>4232</v>
      </c>
      <c r="I80" s="223">
        <f t="shared" si="10"/>
        <v>2291</v>
      </c>
      <c r="J80" s="223">
        <f t="shared" si="10"/>
        <v>6052</v>
      </c>
    </row>
    <row r="81" spans="1:10" ht="20.100000000000001" customHeight="1">
      <c r="A81" s="118" t="s">
        <v>105</v>
      </c>
      <c r="B81" s="100">
        <v>1220</v>
      </c>
      <c r="C81" s="223">
        <f t="shared" ref="C81:J81" si="11">SUM(C9,C19,C42,C54,C63,C65,C69,C73,C76)</f>
        <v>-15752</v>
      </c>
      <c r="D81" s="223">
        <f t="shared" si="11"/>
        <v>-16494</v>
      </c>
      <c r="E81" s="223">
        <f t="shared" si="11"/>
        <v>-16494</v>
      </c>
      <c r="F81" s="223">
        <f t="shared" si="11"/>
        <v>-17443</v>
      </c>
      <c r="G81" s="223">
        <f t="shared" si="11"/>
        <v>-4957</v>
      </c>
      <c r="H81" s="223">
        <f t="shared" si="11"/>
        <v>-4202</v>
      </c>
      <c r="I81" s="223">
        <f t="shared" si="11"/>
        <v>-2288</v>
      </c>
      <c r="J81" s="223">
        <f t="shared" si="11"/>
        <v>-5996</v>
      </c>
    </row>
    <row r="82" spans="1:10" ht="19.5" customHeight="1">
      <c r="A82" s="99" t="s">
        <v>174</v>
      </c>
      <c r="B82" s="100">
        <v>1230</v>
      </c>
      <c r="C82" s="224"/>
      <c r="D82" s="224"/>
      <c r="E82" s="224"/>
      <c r="F82" s="224">
        <f>SUM(G82:J82)</f>
        <v>0</v>
      </c>
      <c r="G82" s="224"/>
      <c r="H82" s="224"/>
      <c r="I82" s="224"/>
      <c r="J82" s="224"/>
    </row>
    <row r="83" spans="1:10" ht="20.100000000000001" customHeight="1">
      <c r="A83" s="276" t="s">
        <v>131</v>
      </c>
      <c r="B83" s="277"/>
      <c r="C83" s="277"/>
      <c r="D83" s="277"/>
      <c r="E83" s="277"/>
      <c r="F83" s="277"/>
      <c r="G83" s="277"/>
      <c r="H83" s="277"/>
      <c r="I83" s="277"/>
      <c r="J83" s="277"/>
    </row>
    <row r="84" spans="1:10" ht="20.100000000000001" customHeight="1">
      <c r="A84" s="99" t="s">
        <v>266</v>
      </c>
      <c r="B84" s="100">
        <v>1300</v>
      </c>
      <c r="C84" s="219">
        <f>C61</f>
        <v>385</v>
      </c>
      <c r="D84" s="219">
        <f>D61</f>
        <v>0</v>
      </c>
      <c r="E84" s="219">
        <f>E61</f>
        <v>0</v>
      </c>
      <c r="F84" s="219">
        <f t="shared" ref="F84:F89" si="12">SUM(G84:J84)</f>
        <v>138</v>
      </c>
      <c r="G84" s="219">
        <f>G61</f>
        <v>25</v>
      </c>
      <c r="H84" s="219">
        <f>H61</f>
        <v>30</v>
      </c>
      <c r="I84" s="219">
        <f>I61</f>
        <v>3</v>
      </c>
      <c r="J84" s="219">
        <f>J61</f>
        <v>80</v>
      </c>
    </row>
    <row r="85" spans="1:10" ht="20.100000000000001" customHeight="1">
      <c r="A85" s="99" t="s">
        <v>295</v>
      </c>
      <c r="B85" s="100">
        <v>1301</v>
      </c>
      <c r="C85" s="219">
        <v>156</v>
      </c>
      <c r="D85" s="219">
        <v>178</v>
      </c>
      <c r="E85" s="219">
        <v>178</v>
      </c>
      <c r="F85" s="219">
        <f t="shared" si="12"/>
        <v>180</v>
      </c>
      <c r="G85" s="219">
        <v>45</v>
      </c>
      <c r="H85" s="219">
        <f>H97</f>
        <v>45</v>
      </c>
      <c r="I85" s="219">
        <f>I97</f>
        <v>45</v>
      </c>
      <c r="J85" s="219">
        <f>J97</f>
        <v>45</v>
      </c>
    </row>
    <row r="86" spans="1:10" ht="20.100000000000001" customHeight="1">
      <c r="A86" s="99" t="s">
        <v>296</v>
      </c>
      <c r="B86" s="100">
        <v>1302</v>
      </c>
      <c r="C86" s="219">
        <f>C51</f>
        <v>0</v>
      </c>
      <c r="D86" s="219">
        <f>D51</f>
        <v>0</v>
      </c>
      <c r="E86" s="219">
        <f t="shared" ref="E86:J86" si="13">E51</f>
        <v>0</v>
      </c>
      <c r="F86" s="219">
        <f t="shared" si="12"/>
        <v>0</v>
      </c>
      <c r="G86" s="219">
        <f t="shared" si="13"/>
        <v>0</v>
      </c>
      <c r="H86" s="219">
        <f t="shared" si="13"/>
        <v>0</v>
      </c>
      <c r="I86" s="219">
        <f t="shared" si="13"/>
        <v>0</v>
      </c>
      <c r="J86" s="219">
        <f t="shared" si="13"/>
        <v>0</v>
      </c>
    </row>
    <row r="87" spans="1:10" ht="20.100000000000001" customHeight="1">
      <c r="A87" s="99" t="s">
        <v>297</v>
      </c>
      <c r="B87" s="100">
        <v>1303</v>
      </c>
      <c r="C87" s="219">
        <f>C55</f>
        <v>0</v>
      </c>
      <c r="D87" s="219">
        <f>D55</f>
        <v>0</v>
      </c>
      <c r="E87" s="219">
        <f t="shared" ref="E87:J87" si="14">E55</f>
        <v>0</v>
      </c>
      <c r="F87" s="219">
        <f t="shared" si="12"/>
        <v>0</v>
      </c>
      <c r="G87" s="219">
        <f t="shared" si="14"/>
        <v>0</v>
      </c>
      <c r="H87" s="219">
        <f t="shared" si="14"/>
        <v>0</v>
      </c>
      <c r="I87" s="219">
        <f t="shared" si="14"/>
        <v>0</v>
      </c>
      <c r="J87" s="219">
        <f t="shared" si="14"/>
        <v>0</v>
      </c>
    </row>
    <row r="88" spans="1:10" ht="20.100000000000001" customHeight="1">
      <c r="A88" s="99" t="s">
        <v>298</v>
      </c>
      <c r="B88" s="100">
        <v>1304</v>
      </c>
      <c r="C88" s="219">
        <f>C52</f>
        <v>0</v>
      </c>
      <c r="D88" s="219">
        <f>D52</f>
        <v>0</v>
      </c>
      <c r="E88" s="219">
        <f t="shared" ref="E88:J88" si="15">E52</f>
        <v>0</v>
      </c>
      <c r="F88" s="219">
        <f t="shared" si="12"/>
        <v>0</v>
      </c>
      <c r="G88" s="219">
        <f t="shared" si="15"/>
        <v>0</v>
      </c>
      <c r="H88" s="219">
        <f t="shared" si="15"/>
        <v>0</v>
      </c>
      <c r="I88" s="219">
        <f t="shared" si="15"/>
        <v>0</v>
      </c>
      <c r="J88" s="219">
        <f t="shared" si="15"/>
        <v>0</v>
      </c>
    </row>
    <row r="89" spans="1:10" ht="20.100000000000001" customHeight="1">
      <c r="A89" s="99" t="s">
        <v>299</v>
      </c>
      <c r="B89" s="100">
        <v>1305</v>
      </c>
      <c r="C89" s="219">
        <f>C56</f>
        <v>0</v>
      </c>
      <c r="D89" s="219">
        <f>D56</f>
        <v>0</v>
      </c>
      <c r="E89" s="219">
        <f>E56</f>
        <v>0</v>
      </c>
      <c r="F89" s="219">
        <f t="shared" si="12"/>
        <v>0</v>
      </c>
      <c r="G89" s="219">
        <f>G56</f>
        <v>0</v>
      </c>
      <c r="H89" s="219">
        <f>H56</f>
        <v>0</v>
      </c>
      <c r="I89" s="219">
        <f>I56</f>
        <v>0</v>
      </c>
      <c r="J89" s="219">
        <f>J56</f>
        <v>0</v>
      </c>
    </row>
    <row r="90" spans="1:10" s="5" customFormat="1" ht="20.100000000000001" customHeight="1">
      <c r="A90" s="118" t="s">
        <v>121</v>
      </c>
      <c r="B90" s="119">
        <v>1310</v>
      </c>
      <c r="C90" s="220">
        <f t="shared" ref="C90:J90" si="16">C84+C85-C86-C87-C88-C89</f>
        <v>541</v>
      </c>
      <c r="D90" s="220">
        <f>D84+D85-D86-D87-D88-D89</f>
        <v>178</v>
      </c>
      <c r="E90" s="220">
        <f t="shared" si="16"/>
        <v>178</v>
      </c>
      <c r="F90" s="220">
        <f>F84+F85-F86-F87-F88-F89</f>
        <v>318</v>
      </c>
      <c r="G90" s="220">
        <f t="shared" si="16"/>
        <v>70</v>
      </c>
      <c r="H90" s="220">
        <f t="shared" si="16"/>
        <v>75</v>
      </c>
      <c r="I90" s="220">
        <f t="shared" si="16"/>
        <v>48</v>
      </c>
      <c r="J90" s="220">
        <f t="shared" si="16"/>
        <v>125</v>
      </c>
    </row>
    <row r="91" spans="1:10" ht="20.100000000000001" customHeight="1">
      <c r="A91" s="278" t="s">
        <v>169</v>
      </c>
      <c r="B91" s="278"/>
      <c r="C91" s="278"/>
      <c r="D91" s="278"/>
      <c r="E91" s="278"/>
      <c r="F91" s="278"/>
      <c r="G91" s="278"/>
      <c r="H91" s="278"/>
      <c r="I91" s="278"/>
      <c r="J91" s="278"/>
    </row>
    <row r="92" spans="1:10" ht="20.100000000000001" customHeight="1">
      <c r="A92" s="99" t="s">
        <v>193</v>
      </c>
      <c r="B92" s="100">
        <v>1400</v>
      </c>
      <c r="C92" s="221">
        <v>9753</v>
      </c>
      <c r="D92" s="221">
        <v>9785</v>
      </c>
      <c r="E92" s="221">
        <v>9785</v>
      </c>
      <c r="F92" s="221">
        <f>G92+H92+I92+J92</f>
        <v>10007</v>
      </c>
      <c r="G92" s="221">
        <v>2713</v>
      </c>
      <c r="H92" s="221">
        <v>2375</v>
      </c>
      <c r="I92" s="221">
        <v>1305</v>
      </c>
      <c r="J92" s="221">
        <f>J93+J94</f>
        <v>3614</v>
      </c>
    </row>
    <row r="93" spans="1:10" ht="20.100000000000001" customHeight="1">
      <c r="A93" s="99" t="s">
        <v>192</v>
      </c>
      <c r="B93" s="120">
        <v>1401</v>
      </c>
      <c r="C93" s="221">
        <v>9685</v>
      </c>
      <c r="D93" s="221">
        <v>9694</v>
      </c>
      <c r="E93" s="221">
        <v>9694</v>
      </c>
      <c r="F93" s="221">
        <f>G93+H93+I93+J93</f>
        <v>9902</v>
      </c>
      <c r="G93" s="221">
        <v>2672</v>
      </c>
      <c r="H93" s="221">
        <v>2358</v>
      </c>
      <c r="I93" s="221">
        <v>1300</v>
      </c>
      <c r="J93" s="221">
        <v>3572</v>
      </c>
    </row>
    <row r="94" spans="1:10" ht="20.100000000000001" customHeight="1">
      <c r="A94" s="99" t="s">
        <v>27</v>
      </c>
      <c r="B94" s="120">
        <v>1402</v>
      </c>
      <c r="C94" s="221">
        <v>68</v>
      </c>
      <c r="D94" s="221">
        <v>91</v>
      </c>
      <c r="E94" s="221">
        <v>91</v>
      </c>
      <c r="F94" s="221">
        <v>105</v>
      </c>
      <c r="G94" s="221">
        <v>41</v>
      </c>
      <c r="H94" s="221">
        <v>17</v>
      </c>
      <c r="I94" s="221">
        <v>5</v>
      </c>
      <c r="J94" s="221">
        <v>42</v>
      </c>
    </row>
    <row r="95" spans="1:10" ht="20.100000000000001" customHeight="1">
      <c r="A95" s="99" t="s">
        <v>5</v>
      </c>
      <c r="B95" s="121">
        <v>1410</v>
      </c>
      <c r="C95" s="221">
        <v>4329</v>
      </c>
      <c r="D95" s="221">
        <v>5008</v>
      </c>
      <c r="E95" s="221">
        <v>5008</v>
      </c>
      <c r="F95" s="221">
        <f>G95+H95+I95+J95</f>
        <v>5706</v>
      </c>
      <c r="G95" s="221">
        <v>1756</v>
      </c>
      <c r="H95" s="221">
        <v>1428</v>
      </c>
      <c r="I95" s="221">
        <v>694</v>
      </c>
      <c r="J95" s="221">
        <v>1828</v>
      </c>
    </row>
    <row r="96" spans="1:10" ht="20.100000000000001" customHeight="1">
      <c r="A96" s="99" t="s">
        <v>6</v>
      </c>
      <c r="B96" s="121">
        <v>1420</v>
      </c>
      <c r="C96" s="221">
        <v>1040</v>
      </c>
      <c r="D96" s="221">
        <v>1219</v>
      </c>
      <c r="E96" s="221">
        <v>1219</v>
      </c>
      <c r="F96" s="221">
        <f>G96+H96+I96+J96</f>
        <v>1256</v>
      </c>
      <c r="G96" s="221">
        <v>369</v>
      </c>
      <c r="H96" s="221">
        <v>281</v>
      </c>
      <c r="I96" s="221">
        <v>210</v>
      </c>
      <c r="J96" s="221">
        <v>396</v>
      </c>
    </row>
    <row r="97" spans="1:10" ht="20.100000000000001" customHeight="1">
      <c r="A97" s="99" t="s">
        <v>7</v>
      </c>
      <c r="B97" s="121">
        <v>1430</v>
      </c>
      <c r="C97" s="221">
        <v>156</v>
      </c>
      <c r="D97" s="221">
        <v>178</v>
      </c>
      <c r="E97" s="221">
        <v>178</v>
      </c>
      <c r="F97" s="221">
        <f>G97+H97+I97+J97</f>
        <v>180</v>
      </c>
      <c r="G97" s="221">
        <v>45</v>
      </c>
      <c r="H97" s="221">
        <v>45</v>
      </c>
      <c r="I97" s="221">
        <v>45</v>
      </c>
      <c r="J97" s="221">
        <v>45</v>
      </c>
    </row>
    <row r="98" spans="1:10" ht="20.100000000000001" customHeight="1">
      <c r="A98" s="99" t="s">
        <v>28</v>
      </c>
      <c r="B98" s="121">
        <v>1440</v>
      </c>
      <c r="C98" s="221">
        <v>403</v>
      </c>
      <c r="D98" s="221">
        <v>304</v>
      </c>
      <c r="E98" s="221">
        <v>304</v>
      </c>
      <c r="F98" s="221">
        <f>G98+H98+I98+J98</f>
        <v>270</v>
      </c>
      <c r="G98" s="221">
        <v>74</v>
      </c>
      <c r="H98" s="221">
        <v>73</v>
      </c>
      <c r="I98" s="221">
        <v>34</v>
      </c>
      <c r="J98" s="221">
        <v>89</v>
      </c>
    </row>
    <row r="99" spans="1:10" s="5" customFormat="1" ht="20.100000000000001" customHeight="1">
      <c r="A99" s="118" t="s">
        <v>51</v>
      </c>
      <c r="B99" s="122">
        <v>1450</v>
      </c>
      <c r="C99" s="222">
        <f>SUM(C92,C95:C98)</f>
        <v>15681</v>
      </c>
      <c r="D99" s="222">
        <f>SUM(D92,D95:D98)</f>
        <v>16494</v>
      </c>
      <c r="E99" s="222">
        <f t="shared" ref="E99:J99" si="17">SUM(E92,E95:E98)</f>
        <v>16494</v>
      </c>
      <c r="F99" s="222">
        <f>SUM(F92,F95:F98)</f>
        <v>17419</v>
      </c>
      <c r="G99" s="222">
        <f t="shared" si="17"/>
        <v>4957</v>
      </c>
      <c r="H99" s="222">
        <f>SUM(H92,H95:H98)</f>
        <v>4202</v>
      </c>
      <c r="I99" s="222">
        <f t="shared" si="17"/>
        <v>2288</v>
      </c>
      <c r="J99" s="222">
        <f t="shared" si="17"/>
        <v>5972</v>
      </c>
    </row>
    <row r="100" spans="1:10" s="5" customFormat="1" ht="32.25" customHeight="1">
      <c r="A100" s="123"/>
      <c r="B100" s="124"/>
      <c r="C100" s="125"/>
      <c r="D100" s="125"/>
      <c r="E100" s="125"/>
      <c r="F100" s="125"/>
      <c r="G100" s="125"/>
      <c r="H100" s="125"/>
      <c r="I100" s="125"/>
      <c r="J100" s="125"/>
    </row>
    <row r="101" spans="1:10" ht="16.5" customHeight="1">
      <c r="A101" s="86"/>
      <c r="B101" s="87"/>
      <c r="C101" s="126"/>
      <c r="D101" s="127"/>
      <c r="E101" s="127"/>
      <c r="F101" s="127"/>
      <c r="G101" s="127"/>
      <c r="H101" s="127"/>
      <c r="I101" s="127"/>
      <c r="J101" s="127"/>
    </row>
    <row r="102" spans="1:10" ht="20.100000000000001" customHeight="1">
      <c r="A102" s="214" t="s">
        <v>472</v>
      </c>
      <c r="B102" s="128"/>
      <c r="C102" s="279" t="s">
        <v>171</v>
      </c>
      <c r="D102" s="279"/>
      <c r="E102" s="279"/>
      <c r="F102" s="279"/>
      <c r="G102" s="129"/>
      <c r="H102" s="280" t="s">
        <v>460</v>
      </c>
      <c r="I102" s="280"/>
      <c r="J102" s="280"/>
    </row>
    <row r="103" spans="1:10" s="2" customFormat="1" ht="20.100000000000001" customHeight="1">
      <c r="A103" s="203" t="s">
        <v>71</v>
      </c>
      <c r="B103" s="89"/>
      <c r="C103" s="237" t="s">
        <v>203</v>
      </c>
      <c r="D103" s="237"/>
      <c r="E103" s="237"/>
      <c r="F103" s="237"/>
      <c r="G103" s="85"/>
      <c r="H103" s="246" t="s">
        <v>91</v>
      </c>
      <c r="I103" s="246"/>
      <c r="J103" s="246"/>
    </row>
    <row r="104" spans="1:10" ht="20.100000000000001" customHeight="1">
      <c r="A104" s="86"/>
      <c r="B104" s="87"/>
      <c r="C104" s="126"/>
      <c r="D104" s="127"/>
      <c r="E104" s="127"/>
      <c r="F104" s="127"/>
      <c r="G104" s="127"/>
      <c r="H104" s="127"/>
      <c r="I104" s="127"/>
      <c r="J104" s="127"/>
    </row>
    <row r="105" spans="1:10">
      <c r="A105" s="86"/>
      <c r="B105" s="87"/>
      <c r="C105" s="126"/>
      <c r="D105" s="127"/>
      <c r="E105" s="127"/>
      <c r="F105" s="127"/>
      <c r="G105" s="127"/>
      <c r="H105" s="127"/>
      <c r="I105" s="127"/>
      <c r="J105" s="127"/>
    </row>
    <row r="106" spans="1:10">
      <c r="A106" s="86"/>
      <c r="B106" s="87"/>
      <c r="C106" s="126"/>
      <c r="D106" s="127"/>
      <c r="E106" s="127"/>
      <c r="F106" s="127"/>
      <c r="G106" s="127"/>
      <c r="H106" s="127"/>
      <c r="I106" s="127"/>
      <c r="J106" s="127"/>
    </row>
    <row r="107" spans="1:10">
      <c r="A107" s="86"/>
      <c r="B107" s="87"/>
      <c r="C107" s="126"/>
      <c r="D107" s="127"/>
      <c r="E107" s="127"/>
      <c r="F107" s="127"/>
      <c r="G107" s="127"/>
      <c r="H107" s="127"/>
      <c r="I107" s="127"/>
      <c r="J107" s="127"/>
    </row>
    <row r="108" spans="1:10">
      <c r="A108" s="86"/>
      <c r="B108" s="87"/>
      <c r="C108" s="126"/>
      <c r="D108" s="127"/>
      <c r="E108" s="127"/>
      <c r="F108" s="127"/>
      <c r="G108" s="127"/>
      <c r="H108" s="127"/>
      <c r="I108" s="127"/>
      <c r="J108" s="127"/>
    </row>
    <row r="109" spans="1:10">
      <c r="A109" s="86"/>
      <c r="B109" s="87"/>
      <c r="C109" s="126"/>
      <c r="D109" s="127"/>
      <c r="E109" s="127"/>
      <c r="F109" s="127"/>
      <c r="G109" s="127"/>
      <c r="H109" s="127"/>
      <c r="I109" s="127"/>
      <c r="J109" s="127"/>
    </row>
    <row r="110" spans="1:10">
      <c r="A110" s="86"/>
      <c r="B110" s="87"/>
      <c r="C110" s="126"/>
      <c r="D110" s="127"/>
      <c r="E110" s="127"/>
      <c r="F110" s="127"/>
      <c r="G110" s="127"/>
      <c r="H110" s="127"/>
      <c r="I110" s="127"/>
      <c r="J110" s="127"/>
    </row>
    <row r="111" spans="1:10">
      <c r="A111" s="86"/>
      <c r="B111" s="87"/>
      <c r="C111" s="126"/>
      <c r="D111" s="127"/>
      <c r="E111" s="127"/>
      <c r="F111" s="127"/>
      <c r="G111" s="127"/>
      <c r="H111" s="127"/>
      <c r="I111" s="127"/>
      <c r="J111" s="127"/>
    </row>
    <row r="112" spans="1:10">
      <c r="A112" s="86"/>
      <c r="B112" s="87"/>
      <c r="C112" s="126"/>
      <c r="D112" s="127"/>
      <c r="E112" s="127"/>
      <c r="F112" s="127"/>
      <c r="G112" s="127"/>
      <c r="H112" s="127"/>
      <c r="I112" s="127"/>
      <c r="J112" s="127"/>
    </row>
    <row r="113" spans="1:10">
      <c r="A113" s="86"/>
      <c r="B113" s="87"/>
      <c r="C113" s="126"/>
      <c r="D113" s="127"/>
      <c r="E113" s="127"/>
      <c r="F113" s="127"/>
      <c r="G113" s="127"/>
      <c r="H113" s="127"/>
      <c r="I113" s="127"/>
      <c r="J113" s="127"/>
    </row>
    <row r="114" spans="1:10">
      <c r="A114" s="86"/>
      <c r="B114" s="87"/>
      <c r="C114" s="126"/>
      <c r="D114" s="127"/>
      <c r="E114" s="127"/>
      <c r="F114" s="127"/>
      <c r="G114" s="127"/>
      <c r="H114" s="127"/>
      <c r="I114" s="127"/>
      <c r="J114" s="127"/>
    </row>
    <row r="115" spans="1:10">
      <c r="A115" s="86"/>
      <c r="B115" s="87"/>
      <c r="C115" s="126"/>
      <c r="D115" s="127"/>
      <c r="E115" s="127"/>
      <c r="F115" s="127"/>
      <c r="G115" s="127"/>
      <c r="H115" s="127"/>
      <c r="I115" s="127"/>
      <c r="J115" s="127"/>
    </row>
    <row r="116" spans="1:10">
      <c r="A116" s="86"/>
      <c r="B116" s="87"/>
      <c r="C116" s="126"/>
      <c r="D116" s="127"/>
      <c r="E116" s="127"/>
      <c r="F116" s="127"/>
      <c r="G116" s="127"/>
      <c r="H116" s="127"/>
      <c r="I116" s="127"/>
      <c r="J116" s="127"/>
    </row>
    <row r="117" spans="1:10">
      <c r="A117" s="86"/>
      <c r="B117" s="87"/>
      <c r="C117" s="126"/>
      <c r="D117" s="127"/>
      <c r="E117" s="127"/>
      <c r="F117" s="127"/>
      <c r="G117" s="127"/>
      <c r="H117" s="127"/>
      <c r="I117" s="127"/>
      <c r="J117" s="127"/>
    </row>
    <row r="118" spans="1:10">
      <c r="A118" s="86"/>
      <c r="B118" s="87"/>
      <c r="C118" s="126"/>
      <c r="D118" s="127"/>
      <c r="E118" s="127"/>
      <c r="F118" s="127"/>
      <c r="G118" s="127"/>
      <c r="H118" s="127"/>
      <c r="I118" s="127"/>
      <c r="J118" s="127"/>
    </row>
    <row r="119" spans="1:10">
      <c r="A119" s="86"/>
      <c r="B119" s="87"/>
      <c r="C119" s="126"/>
      <c r="D119" s="127"/>
      <c r="E119" s="127"/>
      <c r="F119" s="127"/>
      <c r="G119" s="127"/>
      <c r="H119" s="127"/>
      <c r="I119" s="127"/>
      <c r="J119" s="127"/>
    </row>
    <row r="120" spans="1:10">
      <c r="A120" s="86"/>
      <c r="B120" s="87"/>
      <c r="C120" s="126"/>
      <c r="D120" s="127"/>
      <c r="E120" s="127"/>
      <c r="F120" s="127"/>
      <c r="G120" s="127"/>
      <c r="H120" s="127"/>
      <c r="I120" s="127"/>
      <c r="J120" s="127"/>
    </row>
    <row r="121" spans="1:10">
      <c r="A121" s="86"/>
      <c r="B121" s="87"/>
      <c r="C121" s="126"/>
      <c r="D121" s="127"/>
      <c r="E121" s="127"/>
      <c r="F121" s="127"/>
      <c r="G121" s="127"/>
      <c r="H121" s="127"/>
      <c r="I121" s="127"/>
      <c r="J121" s="127"/>
    </row>
    <row r="122" spans="1:10">
      <c r="A122" s="86"/>
      <c r="B122" s="87"/>
      <c r="C122" s="126"/>
      <c r="D122" s="127"/>
      <c r="E122" s="127"/>
      <c r="F122" s="127"/>
      <c r="G122" s="127"/>
      <c r="H122" s="127"/>
      <c r="I122" s="127"/>
      <c r="J122" s="127"/>
    </row>
    <row r="123" spans="1:10">
      <c r="A123" s="86"/>
      <c r="B123" s="87"/>
      <c r="C123" s="126"/>
      <c r="D123" s="127"/>
      <c r="E123" s="127"/>
      <c r="F123" s="127"/>
      <c r="G123" s="127"/>
      <c r="H123" s="127"/>
      <c r="I123" s="127"/>
      <c r="J123" s="127"/>
    </row>
    <row r="124" spans="1:10">
      <c r="A124" s="86"/>
      <c r="B124" s="87"/>
      <c r="C124" s="126"/>
      <c r="D124" s="127"/>
      <c r="E124" s="127"/>
      <c r="F124" s="127"/>
      <c r="G124" s="127"/>
      <c r="H124" s="127"/>
      <c r="I124" s="127"/>
      <c r="J124" s="127"/>
    </row>
    <row r="125" spans="1:10">
      <c r="A125" s="86"/>
      <c r="B125" s="87"/>
      <c r="C125" s="126"/>
      <c r="D125" s="127"/>
      <c r="E125" s="127"/>
      <c r="F125" s="127"/>
      <c r="G125" s="127"/>
      <c r="H125" s="127"/>
      <c r="I125" s="127"/>
      <c r="J125" s="127"/>
    </row>
    <row r="126" spans="1:10">
      <c r="A126" s="86"/>
      <c r="B126" s="87"/>
      <c r="C126" s="126"/>
      <c r="D126" s="127"/>
      <c r="E126" s="127"/>
      <c r="F126" s="127"/>
      <c r="G126" s="127"/>
      <c r="H126" s="127"/>
      <c r="I126" s="127"/>
      <c r="J126" s="127"/>
    </row>
    <row r="127" spans="1:10">
      <c r="A127" s="86"/>
      <c r="B127" s="87"/>
      <c r="C127" s="126"/>
      <c r="D127" s="127"/>
      <c r="E127" s="127"/>
      <c r="F127" s="127"/>
      <c r="G127" s="127"/>
      <c r="H127" s="127"/>
      <c r="I127" s="127"/>
      <c r="J127" s="127"/>
    </row>
    <row r="128" spans="1:10">
      <c r="A128" s="86"/>
      <c r="B128" s="87"/>
      <c r="C128" s="126"/>
      <c r="D128" s="127"/>
      <c r="E128" s="127"/>
      <c r="F128" s="127"/>
      <c r="G128" s="127"/>
      <c r="H128" s="127"/>
      <c r="I128" s="127"/>
      <c r="J128" s="127"/>
    </row>
    <row r="129" spans="1:10">
      <c r="A129" s="86"/>
      <c r="B129" s="87"/>
      <c r="C129" s="126"/>
      <c r="D129" s="127"/>
      <c r="E129" s="127"/>
      <c r="F129" s="127"/>
      <c r="G129" s="127"/>
      <c r="H129" s="127"/>
      <c r="I129" s="127"/>
      <c r="J129" s="127"/>
    </row>
    <row r="130" spans="1:10">
      <c r="A130" s="86"/>
      <c r="B130" s="87"/>
      <c r="C130" s="126"/>
      <c r="D130" s="127"/>
      <c r="E130" s="127"/>
      <c r="F130" s="127"/>
      <c r="G130" s="127"/>
      <c r="H130" s="127"/>
      <c r="I130" s="127"/>
      <c r="J130" s="127"/>
    </row>
    <row r="131" spans="1:10">
      <c r="A131" s="86"/>
      <c r="B131" s="87"/>
      <c r="C131" s="126"/>
      <c r="D131" s="127"/>
      <c r="E131" s="127"/>
      <c r="F131" s="127"/>
      <c r="G131" s="127"/>
      <c r="H131" s="127"/>
      <c r="I131" s="127"/>
      <c r="J131" s="127"/>
    </row>
    <row r="132" spans="1:10">
      <c r="A132" s="86"/>
      <c r="B132" s="87"/>
      <c r="C132" s="126"/>
      <c r="D132" s="127"/>
      <c r="E132" s="127"/>
      <c r="F132" s="127"/>
      <c r="G132" s="127"/>
      <c r="H132" s="127"/>
      <c r="I132" s="127"/>
      <c r="J132" s="127"/>
    </row>
    <row r="133" spans="1:10">
      <c r="A133" s="86"/>
      <c r="B133" s="87"/>
      <c r="C133" s="126"/>
      <c r="D133" s="127"/>
      <c r="E133" s="127"/>
      <c r="F133" s="127"/>
      <c r="G133" s="127"/>
      <c r="H133" s="127"/>
      <c r="I133" s="127"/>
      <c r="J133" s="127"/>
    </row>
    <row r="134" spans="1:10">
      <c r="A134" s="86"/>
      <c r="B134" s="87"/>
      <c r="C134" s="126"/>
      <c r="D134" s="127"/>
      <c r="E134" s="127"/>
      <c r="F134" s="127"/>
      <c r="G134" s="127"/>
      <c r="H134" s="127"/>
      <c r="I134" s="127"/>
      <c r="J134" s="127"/>
    </row>
    <row r="135" spans="1:10">
      <c r="A135" s="86"/>
      <c r="B135" s="87"/>
      <c r="C135" s="126"/>
      <c r="D135" s="127"/>
      <c r="E135" s="127"/>
      <c r="F135" s="127"/>
      <c r="G135" s="127"/>
      <c r="H135" s="127"/>
      <c r="I135" s="127"/>
      <c r="J135" s="127"/>
    </row>
    <row r="136" spans="1:10">
      <c r="A136" s="86"/>
      <c r="B136" s="87"/>
      <c r="C136" s="126"/>
      <c r="D136" s="127"/>
      <c r="E136" s="127"/>
      <c r="F136" s="127"/>
      <c r="G136" s="127"/>
      <c r="H136" s="127"/>
      <c r="I136" s="127"/>
      <c r="J136" s="127"/>
    </row>
    <row r="137" spans="1:10">
      <c r="A137" s="86"/>
      <c r="B137" s="87"/>
      <c r="C137" s="126"/>
      <c r="D137" s="127"/>
      <c r="E137" s="127"/>
      <c r="F137" s="127"/>
      <c r="G137" s="127"/>
      <c r="H137" s="127"/>
      <c r="I137" s="127"/>
      <c r="J137" s="127"/>
    </row>
    <row r="138" spans="1:10">
      <c r="A138" s="86"/>
      <c r="B138" s="87"/>
      <c r="C138" s="126"/>
      <c r="D138" s="127"/>
      <c r="E138" s="127"/>
      <c r="F138" s="127"/>
      <c r="G138" s="127"/>
      <c r="H138" s="127"/>
      <c r="I138" s="127"/>
      <c r="J138" s="127"/>
    </row>
    <row r="139" spans="1:10">
      <c r="A139" s="20"/>
      <c r="C139" s="24"/>
      <c r="D139" s="21"/>
      <c r="E139" s="21"/>
      <c r="F139" s="21"/>
      <c r="G139" s="21"/>
      <c r="H139" s="21"/>
      <c r="I139" s="21"/>
      <c r="J139" s="21"/>
    </row>
    <row r="140" spans="1:10">
      <c r="A140" s="20"/>
      <c r="C140" s="24"/>
      <c r="D140" s="21"/>
      <c r="E140" s="21"/>
      <c r="F140" s="21"/>
      <c r="G140" s="21"/>
      <c r="H140" s="21"/>
      <c r="I140" s="21"/>
      <c r="J140" s="21"/>
    </row>
    <row r="141" spans="1:10">
      <c r="A141" s="20"/>
      <c r="C141" s="24"/>
      <c r="D141" s="21"/>
      <c r="E141" s="21"/>
      <c r="F141" s="21"/>
      <c r="G141" s="21"/>
      <c r="H141" s="21"/>
      <c r="I141" s="21"/>
      <c r="J141" s="21"/>
    </row>
    <row r="142" spans="1:10">
      <c r="A142" s="20"/>
      <c r="C142" s="24"/>
      <c r="D142" s="21"/>
      <c r="E142" s="21"/>
      <c r="F142" s="21"/>
      <c r="G142" s="21"/>
      <c r="H142" s="21"/>
      <c r="I142" s="21"/>
      <c r="J142" s="21"/>
    </row>
    <row r="143" spans="1:10">
      <c r="A143" s="20"/>
      <c r="C143" s="24"/>
      <c r="D143" s="21"/>
      <c r="E143" s="21"/>
      <c r="F143" s="21"/>
      <c r="G143" s="21"/>
      <c r="H143" s="21"/>
      <c r="I143" s="21"/>
      <c r="J143" s="21"/>
    </row>
    <row r="144" spans="1:10">
      <c r="A144" s="20"/>
      <c r="C144" s="24"/>
      <c r="D144" s="21"/>
      <c r="E144" s="21"/>
      <c r="F144" s="21"/>
      <c r="G144" s="21"/>
      <c r="H144" s="21"/>
      <c r="I144" s="21"/>
      <c r="J144" s="21"/>
    </row>
    <row r="145" spans="1:10">
      <c r="A145" s="20"/>
      <c r="C145" s="24"/>
      <c r="D145" s="21"/>
      <c r="E145" s="21"/>
      <c r="F145" s="21"/>
      <c r="G145" s="21"/>
      <c r="H145" s="21"/>
      <c r="I145" s="21"/>
      <c r="J145" s="21"/>
    </row>
    <row r="146" spans="1:10">
      <c r="A146" s="20"/>
      <c r="C146" s="24"/>
      <c r="D146" s="21"/>
      <c r="E146" s="21"/>
      <c r="F146" s="21"/>
      <c r="G146" s="21"/>
      <c r="H146" s="21"/>
      <c r="I146" s="21"/>
      <c r="J146" s="21"/>
    </row>
    <row r="147" spans="1:10">
      <c r="A147" s="20"/>
      <c r="C147" s="24"/>
      <c r="D147" s="21"/>
      <c r="E147" s="21"/>
      <c r="F147" s="21"/>
      <c r="G147" s="21"/>
      <c r="H147" s="21"/>
      <c r="I147" s="21"/>
      <c r="J147" s="21"/>
    </row>
    <row r="148" spans="1:10">
      <c r="A148" s="20"/>
      <c r="C148" s="24"/>
      <c r="D148" s="21"/>
      <c r="E148" s="21"/>
      <c r="F148" s="21"/>
      <c r="G148" s="21"/>
      <c r="H148" s="21"/>
      <c r="I148" s="21"/>
      <c r="J148" s="21"/>
    </row>
    <row r="149" spans="1:10">
      <c r="A149" s="20"/>
      <c r="C149" s="24"/>
      <c r="D149" s="21"/>
      <c r="E149" s="21"/>
      <c r="F149" s="21"/>
      <c r="G149" s="21"/>
      <c r="H149" s="21"/>
      <c r="I149" s="21"/>
      <c r="J149" s="21"/>
    </row>
    <row r="150" spans="1:10">
      <c r="A150" s="20"/>
      <c r="C150" s="24"/>
      <c r="D150" s="21"/>
      <c r="E150" s="21"/>
      <c r="F150" s="21"/>
      <c r="G150" s="21"/>
      <c r="H150" s="21"/>
      <c r="I150" s="21"/>
      <c r="J150" s="21"/>
    </row>
    <row r="151" spans="1:10">
      <c r="A151" s="20"/>
      <c r="C151" s="24"/>
      <c r="D151" s="21"/>
      <c r="E151" s="21"/>
      <c r="F151" s="21"/>
      <c r="G151" s="21"/>
      <c r="H151" s="21"/>
      <c r="I151" s="21"/>
      <c r="J151" s="21"/>
    </row>
    <row r="152" spans="1:10">
      <c r="A152" s="20"/>
      <c r="C152" s="24"/>
      <c r="D152" s="21"/>
      <c r="E152" s="21"/>
      <c r="F152" s="21"/>
      <c r="G152" s="21"/>
      <c r="H152" s="21"/>
      <c r="I152" s="21"/>
      <c r="J152" s="21"/>
    </row>
    <row r="153" spans="1:10">
      <c r="A153" s="20"/>
      <c r="C153" s="24"/>
      <c r="D153" s="21"/>
      <c r="E153" s="21"/>
      <c r="F153" s="21"/>
      <c r="G153" s="21"/>
      <c r="H153" s="21"/>
      <c r="I153" s="21"/>
      <c r="J153" s="21"/>
    </row>
    <row r="154" spans="1:10">
      <c r="A154" s="20"/>
      <c r="C154" s="24"/>
      <c r="D154" s="21"/>
      <c r="E154" s="21"/>
      <c r="F154" s="21"/>
      <c r="G154" s="21"/>
      <c r="H154" s="21"/>
      <c r="I154" s="21"/>
      <c r="J154" s="21"/>
    </row>
    <row r="155" spans="1:10">
      <c r="A155" s="20"/>
      <c r="C155" s="24"/>
      <c r="D155" s="21"/>
      <c r="E155" s="21"/>
      <c r="F155" s="21"/>
      <c r="G155" s="21"/>
      <c r="H155" s="21"/>
      <c r="I155" s="21"/>
      <c r="J155" s="21"/>
    </row>
    <row r="156" spans="1:10">
      <c r="A156" s="20"/>
      <c r="C156" s="24"/>
      <c r="D156" s="21"/>
      <c r="E156" s="21"/>
      <c r="F156" s="21"/>
      <c r="G156" s="21"/>
      <c r="H156" s="21"/>
      <c r="I156" s="21"/>
      <c r="J156" s="21"/>
    </row>
    <row r="157" spans="1:10">
      <c r="A157" s="20"/>
      <c r="C157" s="24"/>
      <c r="D157" s="21"/>
      <c r="E157" s="21"/>
      <c r="F157" s="21"/>
      <c r="G157" s="21"/>
      <c r="H157" s="21"/>
      <c r="I157" s="21"/>
      <c r="J157" s="21"/>
    </row>
    <row r="158" spans="1:10">
      <c r="A158" s="20"/>
      <c r="C158" s="24"/>
      <c r="D158" s="21"/>
      <c r="E158" s="21"/>
      <c r="F158" s="21"/>
      <c r="G158" s="21"/>
      <c r="H158" s="21"/>
      <c r="I158" s="21"/>
      <c r="J158" s="21"/>
    </row>
    <row r="159" spans="1:10">
      <c r="A159" s="20"/>
      <c r="C159" s="24"/>
      <c r="D159" s="21"/>
      <c r="E159" s="21"/>
      <c r="F159" s="21"/>
      <c r="G159" s="21"/>
      <c r="H159" s="21"/>
      <c r="I159" s="21"/>
      <c r="J159" s="21"/>
    </row>
    <row r="160" spans="1:10">
      <c r="A160" s="20"/>
      <c r="C160" s="24"/>
      <c r="D160" s="21"/>
      <c r="E160" s="21"/>
      <c r="F160" s="21"/>
      <c r="G160" s="21"/>
      <c r="H160" s="21"/>
      <c r="I160" s="21"/>
      <c r="J160" s="21"/>
    </row>
    <row r="161" spans="1:10">
      <c r="A161" s="20"/>
      <c r="C161" s="24"/>
      <c r="D161" s="21"/>
      <c r="E161" s="21"/>
      <c r="F161" s="21"/>
      <c r="G161" s="21"/>
      <c r="H161" s="21"/>
      <c r="I161" s="21"/>
      <c r="J161" s="21"/>
    </row>
    <row r="162" spans="1:10">
      <c r="A162" s="39"/>
    </row>
    <row r="163" spans="1:10">
      <c r="A163" s="39"/>
    </row>
    <row r="164" spans="1:10">
      <c r="A164" s="39"/>
    </row>
    <row r="165" spans="1:10">
      <c r="A165" s="39"/>
    </row>
    <row r="166" spans="1:10">
      <c r="A166" s="39"/>
    </row>
    <row r="167" spans="1:10">
      <c r="A167" s="39"/>
    </row>
    <row r="168" spans="1:10">
      <c r="A168" s="39"/>
    </row>
    <row r="169" spans="1:10">
      <c r="A169" s="39"/>
    </row>
    <row r="170" spans="1:10">
      <c r="A170" s="39"/>
    </row>
    <row r="171" spans="1:10">
      <c r="A171" s="39"/>
    </row>
    <row r="172" spans="1:10">
      <c r="A172" s="39"/>
    </row>
    <row r="173" spans="1:10">
      <c r="A173" s="39"/>
    </row>
    <row r="174" spans="1:10">
      <c r="A174" s="39"/>
    </row>
    <row r="175" spans="1:10">
      <c r="A175" s="39"/>
    </row>
    <row r="176" spans="1:10">
      <c r="A176" s="39"/>
    </row>
    <row r="177" spans="1:1">
      <c r="A177" s="39"/>
    </row>
    <row r="178" spans="1:1">
      <c r="A178" s="39"/>
    </row>
    <row r="179" spans="1:1">
      <c r="A179" s="39"/>
    </row>
    <row r="180" spans="1:1">
      <c r="A180" s="39"/>
    </row>
    <row r="181" spans="1:1">
      <c r="A181" s="39"/>
    </row>
    <row r="182" spans="1:1">
      <c r="A182" s="39"/>
    </row>
    <row r="183" spans="1:1">
      <c r="A183" s="39"/>
    </row>
    <row r="184" spans="1:1">
      <c r="A184" s="39"/>
    </row>
    <row r="185" spans="1:1">
      <c r="A185" s="39"/>
    </row>
    <row r="186" spans="1:1">
      <c r="A186" s="39"/>
    </row>
    <row r="187" spans="1:1">
      <c r="A187" s="39"/>
    </row>
    <row r="188" spans="1:1">
      <c r="A188" s="39"/>
    </row>
    <row r="189" spans="1:1">
      <c r="A189" s="39"/>
    </row>
    <row r="190" spans="1:1">
      <c r="A190" s="39"/>
    </row>
    <row r="191" spans="1:1">
      <c r="A191" s="39"/>
    </row>
    <row r="192" spans="1:1">
      <c r="A192" s="39"/>
    </row>
    <row r="193" spans="1:1">
      <c r="A193" s="39"/>
    </row>
    <row r="194" spans="1:1">
      <c r="A194" s="39"/>
    </row>
    <row r="195" spans="1:1">
      <c r="A195" s="39"/>
    </row>
    <row r="196" spans="1:1">
      <c r="A196" s="39"/>
    </row>
    <row r="197" spans="1:1">
      <c r="A197" s="39"/>
    </row>
    <row r="198" spans="1:1">
      <c r="A198" s="39"/>
    </row>
    <row r="199" spans="1:1">
      <c r="A199" s="39"/>
    </row>
    <row r="200" spans="1:1">
      <c r="A200" s="39"/>
    </row>
    <row r="201" spans="1:1">
      <c r="A201" s="39"/>
    </row>
    <row r="202" spans="1:1">
      <c r="A202" s="39"/>
    </row>
    <row r="203" spans="1:1">
      <c r="A203" s="39"/>
    </row>
    <row r="204" spans="1:1">
      <c r="A204" s="39"/>
    </row>
    <row r="205" spans="1:1">
      <c r="A205" s="39"/>
    </row>
    <row r="206" spans="1:1">
      <c r="A206" s="39"/>
    </row>
    <row r="207" spans="1:1">
      <c r="A207" s="39"/>
    </row>
    <row r="208" spans="1:1">
      <c r="A208" s="39"/>
    </row>
    <row r="209" spans="1:1">
      <c r="A209" s="39"/>
    </row>
    <row r="210" spans="1:1">
      <c r="A210" s="39"/>
    </row>
    <row r="211" spans="1:1">
      <c r="A211" s="39"/>
    </row>
    <row r="212" spans="1:1">
      <c r="A212" s="39"/>
    </row>
    <row r="213" spans="1:1">
      <c r="A213" s="39"/>
    </row>
    <row r="214" spans="1:1">
      <c r="A214" s="39"/>
    </row>
    <row r="215" spans="1:1">
      <c r="A215" s="39"/>
    </row>
    <row r="216" spans="1:1">
      <c r="A216" s="39"/>
    </row>
    <row r="217" spans="1:1">
      <c r="A217" s="39"/>
    </row>
    <row r="218" spans="1:1">
      <c r="A218" s="39"/>
    </row>
    <row r="219" spans="1:1">
      <c r="A219" s="39"/>
    </row>
    <row r="220" spans="1:1">
      <c r="A220" s="39"/>
    </row>
    <row r="221" spans="1:1">
      <c r="A221" s="39"/>
    </row>
    <row r="222" spans="1:1">
      <c r="A222" s="39"/>
    </row>
    <row r="223" spans="1:1">
      <c r="A223" s="39"/>
    </row>
    <row r="224" spans="1:1">
      <c r="A224" s="39"/>
    </row>
    <row r="225" spans="1:1">
      <c r="A225" s="39"/>
    </row>
    <row r="226" spans="1:1">
      <c r="A226" s="39"/>
    </row>
    <row r="227" spans="1:1">
      <c r="A227" s="39"/>
    </row>
    <row r="228" spans="1:1">
      <c r="A228" s="39"/>
    </row>
    <row r="229" spans="1:1">
      <c r="A229" s="39"/>
    </row>
    <row r="230" spans="1:1">
      <c r="A230" s="39"/>
    </row>
    <row r="231" spans="1:1">
      <c r="A231" s="39"/>
    </row>
    <row r="232" spans="1:1">
      <c r="A232" s="39"/>
    </row>
    <row r="233" spans="1:1">
      <c r="A233" s="39"/>
    </row>
    <row r="234" spans="1:1">
      <c r="A234" s="39"/>
    </row>
    <row r="235" spans="1:1">
      <c r="A235" s="39"/>
    </row>
    <row r="236" spans="1:1">
      <c r="A236" s="39"/>
    </row>
    <row r="237" spans="1:1">
      <c r="A237" s="39"/>
    </row>
    <row r="238" spans="1:1">
      <c r="A238" s="39"/>
    </row>
    <row r="239" spans="1:1">
      <c r="A239" s="39"/>
    </row>
    <row r="240" spans="1:1">
      <c r="A240" s="39"/>
    </row>
    <row r="241" spans="1:1">
      <c r="A241" s="39"/>
    </row>
    <row r="242" spans="1:1">
      <c r="A242" s="39"/>
    </row>
    <row r="243" spans="1:1">
      <c r="A243" s="39"/>
    </row>
    <row r="244" spans="1:1">
      <c r="A244" s="39"/>
    </row>
    <row r="245" spans="1:1">
      <c r="A245" s="39"/>
    </row>
    <row r="246" spans="1:1">
      <c r="A246" s="39"/>
    </row>
    <row r="247" spans="1:1">
      <c r="A247" s="39"/>
    </row>
    <row r="248" spans="1:1">
      <c r="A248" s="39"/>
    </row>
    <row r="249" spans="1:1">
      <c r="A249" s="39"/>
    </row>
    <row r="250" spans="1:1">
      <c r="A250" s="39"/>
    </row>
    <row r="251" spans="1:1">
      <c r="A251" s="39"/>
    </row>
    <row r="252" spans="1:1">
      <c r="A252" s="39"/>
    </row>
    <row r="253" spans="1:1">
      <c r="A253" s="39"/>
    </row>
    <row r="254" spans="1:1">
      <c r="A254" s="39"/>
    </row>
    <row r="255" spans="1:1">
      <c r="A255" s="39"/>
    </row>
    <row r="256" spans="1:1">
      <c r="A256" s="39"/>
    </row>
    <row r="257" spans="1:1">
      <c r="A257" s="39"/>
    </row>
    <row r="258" spans="1:1">
      <c r="A258" s="39"/>
    </row>
    <row r="259" spans="1:1">
      <c r="A259" s="39"/>
    </row>
    <row r="260" spans="1:1">
      <c r="A260" s="39"/>
    </row>
    <row r="261" spans="1:1">
      <c r="A261" s="39"/>
    </row>
    <row r="262" spans="1:1">
      <c r="A262" s="39"/>
    </row>
    <row r="263" spans="1:1">
      <c r="A263" s="39"/>
    </row>
    <row r="264" spans="1:1">
      <c r="A264" s="39"/>
    </row>
    <row r="265" spans="1:1">
      <c r="A265" s="39"/>
    </row>
    <row r="266" spans="1:1">
      <c r="A266" s="39"/>
    </row>
    <row r="267" spans="1:1">
      <c r="A267" s="39"/>
    </row>
    <row r="268" spans="1:1">
      <c r="A268" s="39"/>
    </row>
    <row r="269" spans="1:1">
      <c r="A269" s="39"/>
    </row>
    <row r="270" spans="1:1">
      <c r="A270" s="39"/>
    </row>
    <row r="271" spans="1:1">
      <c r="A271" s="39"/>
    </row>
    <row r="272" spans="1:1">
      <c r="A272" s="39"/>
    </row>
    <row r="273" spans="1:1">
      <c r="A273" s="39"/>
    </row>
    <row r="274" spans="1:1">
      <c r="A274" s="39"/>
    </row>
    <row r="275" spans="1:1">
      <c r="A275" s="39"/>
    </row>
    <row r="276" spans="1:1">
      <c r="A276" s="39"/>
    </row>
    <row r="277" spans="1:1">
      <c r="A277" s="39"/>
    </row>
    <row r="278" spans="1:1">
      <c r="A278" s="39"/>
    </row>
    <row r="279" spans="1:1">
      <c r="A279" s="39"/>
    </row>
    <row r="280" spans="1:1">
      <c r="A280" s="39"/>
    </row>
    <row r="281" spans="1:1">
      <c r="A281" s="39"/>
    </row>
    <row r="282" spans="1:1">
      <c r="A282" s="39"/>
    </row>
    <row r="283" spans="1:1">
      <c r="A283" s="39"/>
    </row>
    <row r="284" spans="1:1">
      <c r="A284" s="39"/>
    </row>
    <row r="285" spans="1:1">
      <c r="A285" s="39"/>
    </row>
    <row r="286" spans="1:1">
      <c r="A286" s="39"/>
    </row>
    <row r="287" spans="1:1">
      <c r="A287" s="39"/>
    </row>
    <row r="288" spans="1:1">
      <c r="A288" s="39"/>
    </row>
    <row r="289" spans="1:1">
      <c r="A289" s="39"/>
    </row>
    <row r="290" spans="1:1">
      <c r="A290" s="39"/>
    </row>
    <row r="291" spans="1:1">
      <c r="A291" s="39"/>
    </row>
    <row r="292" spans="1:1">
      <c r="A292" s="39"/>
    </row>
    <row r="293" spans="1:1">
      <c r="A293" s="39"/>
    </row>
    <row r="294" spans="1:1">
      <c r="A294" s="39"/>
    </row>
    <row r="295" spans="1:1">
      <c r="A295" s="39"/>
    </row>
    <row r="296" spans="1:1">
      <c r="A296" s="39"/>
    </row>
    <row r="297" spans="1:1">
      <c r="A297" s="39"/>
    </row>
    <row r="298" spans="1:1">
      <c r="A298" s="39"/>
    </row>
    <row r="299" spans="1:1">
      <c r="A299" s="39"/>
    </row>
    <row r="300" spans="1:1">
      <c r="A300" s="39"/>
    </row>
    <row r="301" spans="1:1">
      <c r="A301" s="39"/>
    </row>
    <row r="302" spans="1:1">
      <c r="A302" s="39"/>
    </row>
    <row r="303" spans="1:1">
      <c r="A303" s="39"/>
    </row>
    <row r="304" spans="1:1">
      <c r="A304" s="39"/>
    </row>
    <row r="305" spans="1:1">
      <c r="A305" s="39"/>
    </row>
    <row r="306" spans="1:1">
      <c r="A306" s="39"/>
    </row>
    <row r="307" spans="1:1">
      <c r="A307" s="39"/>
    </row>
    <row r="308" spans="1:1">
      <c r="A308" s="39"/>
    </row>
    <row r="309" spans="1:1">
      <c r="A309" s="39"/>
    </row>
    <row r="310" spans="1:1">
      <c r="A310" s="39"/>
    </row>
    <row r="311" spans="1:1">
      <c r="A311" s="39"/>
    </row>
    <row r="312" spans="1:1">
      <c r="A312" s="39"/>
    </row>
    <row r="313" spans="1:1">
      <c r="A313" s="39"/>
    </row>
    <row r="314" spans="1:1">
      <c r="A314" s="39"/>
    </row>
    <row r="315" spans="1:1">
      <c r="A315" s="39"/>
    </row>
    <row r="316" spans="1:1">
      <c r="A316" s="39"/>
    </row>
    <row r="317" spans="1:1">
      <c r="A317" s="39"/>
    </row>
    <row r="318" spans="1:1">
      <c r="A318" s="39"/>
    </row>
    <row r="319" spans="1:1">
      <c r="A319" s="39"/>
    </row>
    <row r="320" spans="1:1">
      <c r="A320" s="39"/>
    </row>
    <row r="321" spans="1:1">
      <c r="A321" s="39"/>
    </row>
    <row r="322" spans="1:1">
      <c r="A322" s="39"/>
    </row>
    <row r="323" spans="1:1">
      <c r="A323" s="39"/>
    </row>
    <row r="324" spans="1:1">
      <c r="A324" s="39"/>
    </row>
    <row r="325" spans="1:1">
      <c r="A325" s="39"/>
    </row>
    <row r="326" spans="1:1">
      <c r="A326" s="39"/>
    </row>
    <row r="327" spans="1:1">
      <c r="A327" s="39"/>
    </row>
    <row r="328" spans="1:1">
      <c r="A328" s="39"/>
    </row>
  </sheetData>
  <mergeCells count="15">
    <mergeCell ref="A2:J2"/>
    <mergeCell ref="A4:A5"/>
    <mergeCell ref="B4:B5"/>
    <mergeCell ref="C4:C5"/>
    <mergeCell ref="D4:D5"/>
    <mergeCell ref="E4:E5"/>
    <mergeCell ref="F4:F5"/>
    <mergeCell ref="G4:J4"/>
    <mergeCell ref="C103:F103"/>
    <mergeCell ref="H103:J103"/>
    <mergeCell ref="A7:J7"/>
    <mergeCell ref="A83:J83"/>
    <mergeCell ref="A91:J91"/>
    <mergeCell ref="C102:F102"/>
    <mergeCell ref="H102:J102"/>
  </mergeCells>
  <phoneticPr fontId="3" type="noConversion"/>
  <pageMargins left="0.98425196850393704" right="0.59055118110236227" top="0.78740157480314965" bottom="0.78740157480314965" header="0.51181102362204722" footer="0.51181102362204722"/>
  <pageSetup paperSize="9" scale="50" orientation="landscape" r:id="rId1"/>
  <headerFooter alignWithMargins="0"/>
  <rowBreaks count="1" manualBreakCount="1">
    <brk id="49" max="10" man="1"/>
  </rowBreaks>
  <ignoredErrors>
    <ignoredError sqref="F9 F54 F50 F18:F19 F72 F66 F61 F77 F42 F84:F87 F88:F89 F69" formula="1"/>
    <ignoredError sqref="C90 G90:J90 E90" evalError="1"/>
    <ignoredError sqref="J9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195"/>
  <sheetViews>
    <sheetView view="pageBreakPreview" topLeftCell="A22" zoomScale="75" zoomScaleNormal="75" zoomScaleSheetLayoutView="75" workbookViewId="0">
      <selection activeCell="G19" sqref="G19"/>
    </sheetView>
  </sheetViews>
  <sheetFormatPr defaultColWidth="77.85546875" defaultRowHeight="18.75"/>
  <cols>
    <col min="1" max="1" width="84.85546875" style="34" customWidth="1"/>
    <col min="2" max="2" width="15.28515625" style="36" customWidth="1"/>
    <col min="3" max="5" width="15.85546875" style="36" customWidth="1"/>
    <col min="6" max="10" width="15.85546875" style="34" customWidth="1"/>
    <col min="11" max="11" width="10" style="34" customWidth="1"/>
    <col min="12" max="12" width="9.5703125" style="34" customWidth="1"/>
    <col min="13" max="255" width="9.140625" style="34" customWidth="1"/>
    <col min="256" max="16384" width="77.85546875" style="34"/>
  </cols>
  <sheetData>
    <row r="1" spans="1:10">
      <c r="J1" s="83" t="s">
        <v>397</v>
      </c>
    </row>
    <row r="2" spans="1:10">
      <c r="A2" s="285" t="s">
        <v>125</v>
      </c>
      <c r="B2" s="285"/>
      <c r="C2" s="285"/>
      <c r="D2" s="285"/>
      <c r="E2" s="285"/>
      <c r="F2" s="285"/>
      <c r="G2" s="285"/>
      <c r="H2" s="285"/>
      <c r="I2" s="285"/>
      <c r="J2" s="285"/>
    </row>
    <row r="3" spans="1:10">
      <c r="A3" s="36"/>
      <c r="F3" s="36"/>
      <c r="G3" s="36"/>
      <c r="H3" s="36"/>
      <c r="I3" s="36"/>
      <c r="J3" s="36" t="s">
        <v>368</v>
      </c>
    </row>
    <row r="4" spans="1:10" ht="38.25" customHeight="1">
      <c r="A4" s="257" t="s">
        <v>177</v>
      </c>
      <c r="B4" s="286" t="s">
        <v>17</v>
      </c>
      <c r="C4" s="286" t="s">
        <v>399</v>
      </c>
      <c r="D4" s="286" t="s">
        <v>400</v>
      </c>
      <c r="E4" s="284" t="s">
        <v>401</v>
      </c>
      <c r="F4" s="235" t="s">
        <v>406</v>
      </c>
      <c r="G4" s="235" t="s">
        <v>367</v>
      </c>
      <c r="H4" s="235"/>
      <c r="I4" s="235"/>
      <c r="J4" s="235"/>
    </row>
    <row r="5" spans="1:10" ht="92.25" customHeight="1">
      <c r="A5" s="257"/>
      <c r="B5" s="286"/>
      <c r="C5" s="286"/>
      <c r="D5" s="286"/>
      <c r="E5" s="284"/>
      <c r="F5" s="235"/>
      <c r="G5" s="12" t="s">
        <v>142</v>
      </c>
      <c r="H5" s="12" t="s">
        <v>143</v>
      </c>
      <c r="I5" s="12" t="s">
        <v>144</v>
      </c>
      <c r="J5" s="12" t="s">
        <v>66</v>
      </c>
    </row>
    <row r="6" spans="1:10" ht="18" customHeight="1">
      <c r="A6" s="40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  <c r="I6" s="41">
        <v>9</v>
      </c>
      <c r="J6" s="41">
        <v>10</v>
      </c>
    </row>
    <row r="7" spans="1:10" ht="24.95" customHeight="1">
      <c r="A7" s="287" t="s">
        <v>123</v>
      </c>
      <c r="B7" s="288"/>
      <c r="C7" s="288"/>
      <c r="D7" s="288"/>
      <c r="E7" s="288"/>
      <c r="F7" s="288"/>
      <c r="G7" s="288"/>
      <c r="H7" s="288"/>
      <c r="I7" s="288"/>
      <c r="J7" s="289"/>
    </row>
    <row r="8" spans="1:10" ht="42.75" customHeight="1">
      <c r="A8" s="225" t="s">
        <v>53</v>
      </c>
      <c r="B8" s="217">
        <v>2000</v>
      </c>
      <c r="C8" s="221">
        <v>806</v>
      </c>
      <c r="D8" s="221">
        <v>1096</v>
      </c>
      <c r="E8" s="221">
        <v>1096</v>
      </c>
      <c r="F8" s="221">
        <v>1096</v>
      </c>
      <c r="G8" s="221">
        <v>1096</v>
      </c>
      <c r="H8" s="221">
        <v>1119</v>
      </c>
      <c r="I8" s="221">
        <v>1146</v>
      </c>
      <c r="J8" s="221">
        <v>1149</v>
      </c>
    </row>
    <row r="9" spans="1:10" ht="37.5">
      <c r="A9" s="225" t="s">
        <v>267</v>
      </c>
      <c r="B9" s="217">
        <v>2010</v>
      </c>
      <c r="C9" s="221">
        <v>-32</v>
      </c>
      <c r="D9" s="221">
        <v>0</v>
      </c>
      <c r="E9" s="221">
        <v>0</v>
      </c>
      <c r="F9" s="221">
        <f t="shared" ref="F9:F40" si="0">SUM(G9:J9)</f>
        <v>-11</v>
      </c>
      <c r="G9" s="221">
        <f>SUM(G10:G10)</f>
        <v>-2</v>
      </c>
      <c r="H9" s="221">
        <f>SUM(H10:H10)</f>
        <v>-3</v>
      </c>
      <c r="I9" s="221">
        <f>SUM(I10:I10)</f>
        <v>0</v>
      </c>
      <c r="J9" s="221">
        <f>SUM(J10:J10)</f>
        <v>-6</v>
      </c>
    </row>
    <row r="10" spans="1:10">
      <c r="A10" s="8" t="s">
        <v>375</v>
      </c>
      <c r="B10" s="217">
        <v>2011</v>
      </c>
      <c r="C10" s="221">
        <v>-32</v>
      </c>
      <c r="D10" s="221" t="s">
        <v>217</v>
      </c>
      <c r="E10" s="221" t="s">
        <v>217</v>
      </c>
      <c r="F10" s="221">
        <f>SUM(G10:J10)</f>
        <v>-11</v>
      </c>
      <c r="G10" s="221">
        <v>-2</v>
      </c>
      <c r="H10" s="221">
        <v>-3</v>
      </c>
      <c r="I10" s="221">
        <v>0</v>
      </c>
      <c r="J10" s="221">
        <v>-6</v>
      </c>
    </row>
    <row r="11" spans="1:10" ht="20.100000000000001" customHeight="1">
      <c r="A11" s="8" t="s">
        <v>147</v>
      </c>
      <c r="B11" s="217">
        <v>2020</v>
      </c>
      <c r="C11" s="221">
        <v>0</v>
      </c>
      <c r="D11" s="221"/>
      <c r="E11" s="221"/>
      <c r="F11" s="221">
        <f t="shared" si="0"/>
        <v>0</v>
      </c>
      <c r="G11" s="221"/>
      <c r="H11" s="221"/>
      <c r="I11" s="221"/>
      <c r="J11" s="221"/>
    </row>
    <row r="12" spans="1:10" s="35" customFormat="1" ht="20.100000000000001" customHeight="1">
      <c r="A12" s="225" t="s">
        <v>62</v>
      </c>
      <c r="B12" s="217">
        <v>2030</v>
      </c>
      <c r="C12" s="221">
        <v>0</v>
      </c>
      <c r="D12" s="221" t="s">
        <v>217</v>
      </c>
      <c r="E12" s="221" t="s">
        <v>217</v>
      </c>
      <c r="F12" s="221">
        <f t="shared" si="0"/>
        <v>0</v>
      </c>
      <c r="G12" s="221" t="s">
        <v>217</v>
      </c>
      <c r="H12" s="221" t="s">
        <v>217</v>
      </c>
      <c r="I12" s="221" t="s">
        <v>217</v>
      </c>
      <c r="J12" s="221" t="s">
        <v>217</v>
      </c>
    </row>
    <row r="13" spans="1:10" ht="20.100000000000001" customHeight="1">
      <c r="A13" s="225" t="s">
        <v>358</v>
      </c>
      <c r="B13" s="217">
        <v>2031</v>
      </c>
      <c r="C13" s="221">
        <v>0</v>
      </c>
      <c r="D13" s="221" t="s">
        <v>217</v>
      </c>
      <c r="E13" s="221" t="s">
        <v>217</v>
      </c>
      <c r="F13" s="221">
        <f t="shared" si="0"/>
        <v>0</v>
      </c>
      <c r="G13" s="221" t="s">
        <v>217</v>
      </c>
      <c r="H13" s="221" t="s">
        <v>217</v>
      </c>
      <c r="I13" s="221" t="s">
        <v>217</v>
      </c>
      <c r="J13" s="221" t="s">
        <v>217</v>
      </c>
    </row>
    <row r="14" spans="1:10" ht="20.100000000000001" customHeight="1">
      <c r="A14" s="225" t="s">
        <v>26</v>
      </c>
      <c r="B14" s="217">
        <v>2040</v>
      </c>
      <c r="C14" s="221">
        <v>0</v>
      </c>
      <c r="D14" s="221" t="s">
        <v>217</v>
      </c>
      <c r="E14" s="221" t="s">
        <v>217</v>
      </c>
      <c r="F14" s="221">
        <f t="shared" si="0"/>
        <v>0</v>
      </c>
      <c r="G14" s="221" t="s">
        <v>217</v>
      </c>
      <c r="H14" s="221" t="s">
        <v>217</v>
      </c>
      <c r="I14" s="221" t="s">
        <v>217</v>
      </c>
      <c r="J14" s="221" t="s">
        <v>217</v>
      </c>
    </row>
    <row r="15" spans="1:10" ht="20.100000000000001" customHeight="1">
      <c r="A15" s="225" t="s">
        <v>103</v>
      </c>
      <c r="B15" s="217">
        <v>2050</v>
      </c>
      <c r="C15" s="221">
        <v>0</v>
      </c>
      <c r="D15" s="221" t="s">
        <v>217</v>
      </c>
      <c r="E15" s="221" t="s">
        <v>217</v>
      </c>
      <c r="F15" s="221">
        <f t="shared" si="0"/>
        <v>0</v>
      </c>
      <c r="G15" s="221" t="s">
        <v>217</v>
      </c>
      <c r="H15" s="221" t="s">
        <v>217</v>
      </c>
      <c r="I15" s="221" t="s">
        <v>217</v>
      </c>
      <c r="J15" s="221" t="s">
        <v>217</v>
      </c>
    </row>
    <row r="16" spans="1:10" ht="20.100000000000001" customHeight="1">
      <c r="A16" s="225" t="s">
        <v>104</v>
      </c>
      <c r="B16" s="217">
        <v>2060</v>
      </c>
      <c r="C16" s="221">
        <v>0</v>
      </c>
      <c r="D16" s="221" t="s">
        <v>217</v>
      </c>
      <c r="E16" s="221" t="s">
        <v>217</v>
      </c>
      <c r="F16" s="221">
        <f t="shared" si="0"/>
        <v>0</v>
      </c>
      <c r="G16" s="221" t="s">
        <v>217</v>
      </c>
      <c r="H16" s="221" t="s">
        <v>217</v>
      </c>
      <c r="I16" s="221" t="s">
        <v>217</v>
      </c>
      <c r="J16" s="221" t="s">
        <v>217</v>
      </c>
    </row>
    <row r="17" spans="1:11" ht="42.75" customHeight="1">
      <c r="A17" s="225" t="s">
        <v>54</v>
      </c>
      <c r="B17" s="217">
        <v>2070</v>
      </c>
      <c r="C17" s="221">
        <f>SUM(C8,C9,C11,C12,C14,C15,C16)+'I. Фін результат'!C77</f>
        <v>1096</v>
      </c>
      <c r="D17" s="221">
        <f>SUM(D8,D9,D11,D12,D14,D15,D16)+'I. Фін результат'!D77</f>
        <v>1096</v>
      </c>
      <c r="E17" s="221">
        <f>SUM(E8,E9,E11,E12,E14,E15,E16)+'I. Фін результат'!E77</f>
        <v>1096</v>
      </c>
      <c r="F17" s="221">
        <f>SUM(F8,F9,F11,F12,F14,F15,F16)+'I. Фін результат'!F77</f>
        <v>1199</v>
      </c>
      <c r="G17" s="221">
        <f>SUM(G8,G9,G11,G12,G14,G15,G16)+'I. Фін результат'!G77</f>
        <v>1119</v>
      </c>
      <c r="H17" s="221">
        <f>SUM(H8,H9,H11,H12,H14,H15,H16)+'I. Фін результат'!H77</f>
        <v>1146</v>
      </c>
      <c r="I17" s="221">
        <f>SUM(I8,I9,I11,I12,I14,I15,I16)+'I. Фін результат'!I77</f>
        <v>1149</v>
      </c>
      <c r="J17" s="221">
        <f>SUM(J8,J9,J11,J12,J14,J15,J16)+'I. Фін результат'!J77</f>
        <v>1199</v>
      </c>
    </row>
    <row r="18" spans="1:11" ht="20.100000000000001" customHeight="1">
      <c r="A18" s="290" t="s">
        <v>309</v>
      </c>
      <c r="B18" s="290"/>
      <c r="C18" s="290"/>
      <c r="D18" s="290"/>
      <c r="E18" s="290"/>
      <c r="F18" s="290"/>
      <c r="G18" s="290"/>
      <c r="H18" s="290"/>
      <c r="I18" s="290"/>
      <c r="J18" s="290"/>
    </row>
    <row r="19" spans="1:11" ht="37.5">
      <c r="A19" s="226" t="s">
        <v>307</v>
      </c>
      <c r="B19" s="227">
        <v>2110</v>
      </c>
      <c r="C19" s="222">
        <f>SUM(C20:C26)</f>
        <v>99</v>
      </c>
      <c r="D19" s="222">
        <f>SUM(D20:D26)</f>
        <v>146</v>
      </c>
      <c r="E19" s="222">
        <f>SUM(E20:E26)</f>
        <v>146</v>
      </c>
      <c r="F19" s="222">
        <f t="shared" si="0"/>
        <v>167</v>
      </c>
      <c r="G19" s="222">
        <f>SUM(G20:G26)</f>
        <v>48</v>
      </c>
      <c r="H19" s="222">
        <f>SUM(H20:H26)</f>
        <v>43</v>
      </c>
      <c r="I19" s="222">
        <f>SUM(I20:I26)</f>
        <v>25</v>
      </c>
      <c r="J19" s="222">
        <f>SUM(J20:J26)</f>
        <v>51</v>
      </c>
    </row>
    <row r="20" spans="1:11">
      <c r="A20" s="8" t="s">
        <v>380</v>
      </c>
      <c r="B20" s="217">
        <v>2112</v>
      </c>
      <c r="C20" s="221">
        <v>29</v>
      </c>
      <c r="D20" s="221">
        <v>68</v>
      </c>
      <c r="E20" s="221">
        <v>68</v>
      </c>
      <c r="F20" s="221">
        <f t="shared" si="0"/>
        <v>82</v>
      </c>
      <c r="G20" s="221">
        <v>22</v>
      </c>
      <c r="H20" s="221">
        <v>22</v>
      </c>
      <c r="I20" s="221">
        <v>14</v>
      </c>
      <c r="J20" s="221">
        <v>24</v>
      </c>
    </row>
    <row r="21" spans="1:11" s="35" customFormat="1" ht="37.5">
      <c r="A21" s="225" t="s">
        <v>381</v>
      </c>
      <c r="B21" s="40">
        <v>2113</v>
      </c>
      <c r="C21" s="221">
        <v>0</v>
      </c>
      <c r="D21" s="221" t="s">
        <v>217</v>
      </c>
      <c r="E21" s="221" t="s">
        <v>217</v>
      </c>
      <c r="F21" s="221">
        <f t="shared" si="0"/>
        <v>0</v>
      </c>
      <c r="G21" s="221" t="s">
        <v>217</v>
      </c>
      <c r="H21" s="221" t="s">
        <v>217</v>
      </c>
      <c r="I21" s="221" t="s">
        <v>217</v>
      </c>
      <c r="J21" s="221" t="s">
        <v>217</v>
      </c>
    </row>
    <row r="22" spans="1:11">
      <c r="A22" s="225" t="s">
        <v>78</v>
      </c>
      <c r="B22" s="40">
        <v>2114</v>
      </c>
      <c r="C22" s="221"/>
      <c r="D22" s="221"/>
      <c r="E22" s="221"/>
      <c r="F22" s="221">
        <f t="shared" si="0"/>
        <v>0</v>
      </c>
      <c r="G22" s="221"/>
      <c r="H22" s="221"/>
      <c r="I22" s="221"/>
      <c r="J22" s="221"/>
    </row>
    <row r="23" spans="1:11">
      <c r="A23" s="225" t="s">
        <v>94</v>
      </c>
      <c r="B23" s="40">
        <v>2116</v>
      </c>
      <c r="C23" s="221"/>
      <c r="D23" s="221"/>
      <c r="E23" s="221"/>
      <c r="F23" s="221">
        <f t="shared" si="0"/>
        <v>0</v>
      </c>
      <c r="G23" s="221"/>
      <c r="H23" s="221"/>
      <c r="I23" s="221"/>
      <c r="J23" s="221"/>
    </row>
    <row r="24" spans="1:11">
      <c r="A24" s="225" t="s">
        <v>323</v>
      </c>
      <c r="B24" s="40">
        <v>2117</v>
      </c>
      <c r="C24" s="221"/>
      <c r="D24" s="221"/>
      <c r="E24" s="221"/>
      <c r="F24" s="221">
        <f t="shared" si="0"/>
        <v>0</v>
      </c>
      <c r="G24" s="221"/>
      <c r="H24" s="221"/>
      <c r="I24" s="221"/>
      <c r="J24" s="221"/>
    </row>
    <row r="25" spans="1:11">
      <c r="A25" s="225" t="s">
        <v>77</v>
      </c>
      <c r="B25" s="40">
        <v>2118</v>
      </c>
      <c r="C25" s="221">
        <v>0</v>
      </c>
      <c r="D25" s="221"/>
      <c r="E25" s="221"/>
      <c r="F25" s="221">
        <f t="shared" si="0"/>
        <v>0</v>
      </c>
      <c r="G25" s="221"/>
      <c r="H25" s="221"/>
      <c r="I25" s="221"/>
      <c r="J25" s="221"/>
    </row>
    <row r="26" spans="1:11" s="37" customFormat="1">
      <c r="A26" s="225" t="s">
        <v>449</v>
      </c>
      <c r="B26" s="40">
        <v>2119</v>
      </c>
      <c r="C26" s="221">
        <v>70</v>
      </c>
      <c r="D26" s="221">
        <v>78</v>
      </c>
      <c r="E26" s="221">
        <v>78</v>
      </c>
      <c r="F26" s="221">
        <f t="shared" si="0"/>
        <v>85</v>
      </c>
      <c r="G26" s="221">
        <v>26</v>
      </c>
      <c r="H26" s="221">
        <v>21</v>
      </c>
      <c r="I26" s="221">
        <v>11</v>
      </c>
      <c r="J26" s="221">
        <v>27</v>
      </c>
      <c r="K26" s="34"/>
    </row>
    <row r="27" spans="1:11" s="37" customFormat="1" ht="37.5">
      <c r="A27" s="226" t="s">
        <v>310</v>
      </c>
      <c r="B27" s="228">
        <v>2120</v>
      </c>
      <c r="C27" s="222">
        <f>SUM(C28:C31)</f>
        <v>858</v>
      </c>
      <c r="D27" s="222">
        <f>SUM(D28:D31)</f>
        <v>903</v>
      </c>
      <c r="E27" s="222">
        <f>SUM(E28:E31)</f>
        <v>903</v>
      </c>
      <c r="F27" s="222">
        <f>SUM(G27:J27)</f>
        <v>1052</v>
      </c>
      <c r="G27" s="222">
        <f>SUM(G28:G31)</f>
        <v>281</v>
      </c>
      <c r="H27" s="222">
        <f>SUM(H28:H31)</f>
        <v>292</v>
      </c>
      <c r="I27" s="222">
        <f>SUM(I28:I31)</f>
        <v>125</v>
      </c>
      <c r="J27" s="222">
        <f>SUM(J28:J31)</f>
        <v>354</v>
      </c>
      <c r="K27" s="34"/>
    </row>
    <row r="28" spans="1:11" s="37" customFormat="1">
      <c r="A28" s="225" t="s">
        <v>77</v>
      </c>
      <c r="B28" s="40">
        <v>2121</v>
      </c>
      <c r="C28" s="221">
        <v>799</v>
      </c>
      <c r="D28" s="221">
        <v>903</v>
      </c>
      <c r="E28" s="221">
        <v>903</v>
      </c>
      <c r="F28" s="221">
        <f t="shared" si="0"/>
        <v>1028</v>
      </c>
      <c r="G28" s="221">
        <v>281</v>
      </c>
      <c r="H28" s="221">
        <v>292</v>
      </c>
      <c r="I28" s="221">
        <v>125</v>
      </c>
      <c r="J28" s="221">
        <v>330</v>
      </c>
      <c r="K28" s="34"/>
    </row>
    <row r="29" spans="1:11" s="37" customFormat="1">
      <c r="A29" s="225" t="s">
        <v>316</v>
      </c>
      <c r="B29" s="40">
        <v>2122</v>
      </c>
      <c r="C29" s="221"/>
      <c r="D29" s="221"/>
      <c r="E29" s="221"/>
      <c r="F29" s="221">
        <f t="shared" si="0"/>
        <v>0</v>
      </c>
      <c r="G29" s="221"/>
      <c r="H29" s="221"/>
      <c r="I29" s="221"/>
      <c r="J29" s="221"/>
      <c r="K29" s="34"/>
    </row>
    <row r="30" spans="1:11" s="37" customFormat="1">
      <c r="A30" s="225" t="s">
        <v>317</v>
      </c>
      <c r="B30" s="40">
        <v>2123</v>
      </c>
      <c r="C30" s="221"/>
      <c r="D30" s="221"/>
      <c r="E30" s="221"/>
      <c r="F30" s="221">
        <f t="shared" si="0"/>
        <v>0</v>
      </c>
      <c r="G30" s="221"/>
      <c r="H30" s="221"/>
      <c r="I30" s="221"/>
      <c r="J30" s="221"/>
      <c r="K30" s="34"/>
    </row>
    <row r="31" spans="1:11" s="37" customFormat="1">
      <c r="A31" s="225" t="s">
        <v>452</v>
      </c>
      <c r="B31" s="40">
        <v>2124</v>
      </c>
      <c r="C31" s="221">
        <v>59</v>
      </c>
      <c r="D31" s="221">
        <v>0</v>
      </c>
      <c r="E31" s="221">
        <v>0</v>
      </c>
      <c r="F31" s="221">
        <f t="shared" si="0"/>
        <v>24</v>
      </c>
      <c r="G31" s="221">
        <v>0</v>
      </c>
      <c r="H31" s="221">
        <v>0</v>
      </c>
      <c r="I31" s="221">
        <v>0</v>
      </c>
      <c r="J31" s="221">
        <v>24</v>
      </c>
      <c r="K31" s="34"/>
    </row>
    <row r="32" spans="1:11" s="37" customFormat="1">
      <c r="A32" s="226" t="s">
        <v>378</v>
      </c>
      <c r="B32" s="228">
        <v>2130</v>
      </c>
      <c r="C32" s="222">
        <f>SUM(C33:C36)</f>
        <v>1167</v>
      </c>
      <c r="D32" s="222">
        <f>SUM(D33:D36)</f>
        <v>1251</v>
      </c>
      <c r="E32" s="222">
        <f>SUM(E33:E36)</f>
        <v>1251</v>
      </c>
      <c r="F32" s="222">
        <f t="shared" si="0"/>
        <v>1298</v>
      </c>
      <c r="G32" s="222">
        <f>SUM(G33:G36)</f>
        <v>382</v>
      </c>
      <c r="H32" s="222">
        <f>SUM(H33:H36)</f>
        <v>291</v>
      </c>
      <c r="I32" s="222">
        <f>SUM(I33:I36)</f>
        <v>213</v>
      </c>
      <c r="J32" s="222">
        <f>SUM(J33:J36)</f>
        <v>412</v>
      </c>
      <c r="K32" s="34"/>
    </row>
    <row r="33" spans="1:12" ht="41.25" customHeight="1">
      <c r="A33" s="225" t="s">
        <v>377</v>
      </c>
      <c r="B33" s="40">
        <v>2131</v>
      </c>
      <c r="C33" s="221">
        <v>32</v>
      </c>
      <c r="D33" s="221">
        <v>0</v>
      </c>
      <c r="E33" s="221">
        <v>0</v>
      </c>
      <c r="F33" s="221">
        <f t="shared" si="0"/>
        <v>11</v>
      </c>
      <c r="G33" s="221">
        <v>2</v>
      </c>
      <c r="H33" s="221">
        <v>3</v>
      </c>
      <c r="I33" s="221">
        <v>0</v>
      </c>
      <c r="J33" s="221">
        <v>6</v>
      </c>
    </row>
    <row r="34" spans="1:12" ht="20.100000000000001" customHeight="1">
      <c r="A34" s="225" t="s">
        <v>311</v>
      </c>
      <c r="B34" s="40">
        <v>2132</v>
      </c>
      <c r="C34" s="221">
        <v>0</v>
      </c>
      <c r="D34" s="221"/>
      <c r="E34" s="221"/>
      <c r="F34" s="221">
        <f t="shared" si="0"/>
        <v>0</v>
      </c>
      <c r="G34" s="221"/>
      <c r="H34" s="221"/>
      <c r="I34" s="221"/>
      <c r="J34" s="221"/>
    </row>
    <row r="35" spans="1:12" ht="20.100000000000001" customHeight="1">
      <c r="A35" s="225" t="s">
        <v>312</v>
      </c>
      <c r="B35" s="40">
        <v>2133</v>
      </c>
      <c r="C35" s="221">
        <v>1104</v>
      </c>
      <c r="D35" s="221">
        <v>1219</v>
      </c>
      <c r="E35" s="221">
        <v>1219</v>
      </c>
      <c r="F35" s="221">
        <f t="shared" si="0"/>
        <v>1256</v>
      </c>
      <c r="G35" s="221">
        <v>369</v>
      </c>
      <c r="H35" s="221">
        <v>281</v>
      </c>
      <c r="I35" s="221">
        <v>210</v>
      </c>
      <c r="J35" s="221">
        <v>396</v>
      </c>
    </row>
    <row r="36" spans="1:12" ht="20.100000000000001" customHeight="1">
      <c r="A36" s="225" t="s">
        <v>453</v>
      </c>
      <c r="B36" s="40">
        <v>2134</v>
      </c>
      <c r="C36" s="221">
        <v>31</v>
      </c>
      <c r="D36" s="221">
        <v>32</v>
      </c>
      <c r="E36" s="221">
        <v>32</v>
      </c>
      <c r="F36" s="221">
        <f t="shared" si="0"/>
        <v>31</v>
      </c>
      <c r="G36" s="221">
        <v>11</v>
      </c>
      <c r="H36" s="221">
        <v>7</v>
      </c>
      <c r="I36" s="221">
        <v>3</v>
      </c>
      <c r="J36" s="221">
        <v>10</v>
      </c>
    </row>
    <row r="37" spans="1:12" s="35" customFormat="1">
      <c r="A37" s="226" t="s">
        <v>314</v>
      </c>
      <c r="B37" s="228">
        <v>2140</v>
      </c>
      <c r="C37" s="222">
        <f>SUM(C38,C39)</f>
        <v>0</v>
      </c>
      <c r="D37" s="222">
        <f>SUM(D38,D39)</f>
        <v>0</v>
      </c>
      <c r="E37" s="222">
        <f>SUM(E38,E39)</f>
        <v>0</v>
      </c>
      <c r="F37" s="222">
        <f>SUM(G37:J37)</f>
        <v>0</v>
      </c>
      <c r="G37" s="222">
        <f>SUM(G38,G39)</f>
        <v>0</v>
      </c>
      <c r="H37" s="222">
        <f>SUM(H38,H39)</f>
        <v>0</v>
      </c>
      <c r="I37" s="222">
        <f>SUM(I38,I39)</f>
        <v>0</v>
      </c>
      <c r="J37" s="222">
        <f>SUM(J38,J39)</f>
        <v>0</v>
      </c>
    </row>
    <row r="38" spans="1:12" ht="42.75" customHeight="1">
      <c r="A38" s="225" t="s">
        <v>268</v>
      </c>
      <c r="B38" s="40">
        <v>2141</v>
      </c>
      <c r="C38" s="221"/>
      <c r="D38" s="221"/>
      <c r="E38" s="221"/>
      <c r="F38" s="221">
        <f t="shared" si="0"/>
        <v>0</v>
      </c>
      <c r="G38" s="221"/>
      <c r="H38" s="221"/>
      <c r="I38" s="221"/>
      <c r="J38" s="221"/>
    </row>
    <row r="39" spans="1:12" ht="20.100000000000001" customHeight="1">
      <c r="A39" s="225" t="s">
        <v>315</v>
      </c>
      <c r="B39" s="40">
        <v>2142</v>
      </c>
      <c r="C39" s="221"/>
      <c r="D39" s="221"/>
      <c r="E39" s="221"/>
      <c r="F39" s="221">
        <f t="shared" si="0"/>
        <v>0</v>
      </c>
      <c r="G39" s="221"/>
      <c r="H39" s="221"/>
      <c r="I39" s="221"/>
      <c r="J39" s="221"/>
    </row>
    <row r="40" spans="1:12" s="35" customFormat="1" ht="27.75" customHeight="1">
      <c r="A40" s="226" t="s">
        <v>379</v>
      </c>
      <c r="B40" s="228">
        <v>2200</v>
      </c>
      <c r="C40" s="222">
        <f>SUM(C19,C27,C32,C37)</f>
        <v>2124</v>
      </c>
      <c r="D40" s="222">
        <f>SUM(D19,D27,D32,D37)</f>
        <v>2300</v>
      </c>
      <c r="E40" s="222">
        <f>SUM(E19,E27,E32,E37)</f>
        <v>2300</v>
      </c>
      <c r="F40" s="222">
        <f t="shared" si="0"/>
        <v>2517</v>
      </c>
      <c r="G40" s="222">
        <f>SUM(G19,G27,G32,G37)</f>
        <v>711</v>
      </c>
      <c r="H40" s="222">
        <f>SUM(H19,H27,H32,H37)</f>
        <v>626</v>
      </c>
      <c r="I40" s="222">
        <f>SUM(I19,I27,I32,I37)</f>
        <v>363</v>
      </c>
      <c r="J40" s="222">
        <f>SUM(J19,J27,J32,J37)</f>
        <v>817</v>
      </c>
      <c r="K40" s="34"/>
    </row>
    <row r="41" spans="1:12" s="35" customFormat="1" ht="20.100000000000001" customHeight="1">
      <c r="A41" s="130"/>
      <c r="B41" s="131"/>
      <c r="C41" s="132"/>
      <c r="D41" s="133"/>
      <c r="E41" s="133"/>
      <c r="F41" s="132"/>
      <c r="G41" s="133"/>
      <c r="H41" s="133"/>
      <c r="I41" s="133"/>
      <c r="J41" s="133"/>
    </row>
    <row r="42" spans="1:12" s="35" customFormat="1" ht="20.100000000000001" customHeight="1">
      <c r="A42" s="130"/>
      <c r="B42" s="131"/>
      <c r="C42" s="132"/>
      <c r="D42" s="133"/>
      <c r="E42" s="133"/>
      <c r="F42" s="132"/>
      <c r="G42" s="133"/>
      <c r="H42" s="133"/>
      <c r="I42" s="133"/>
      <c r="J42" s="133"/>
    </row>
    <row r="43" spans="1:12" s="35" customFormat="1" ht="20.100000000000001" customHeight="1">
      <c r="A43" s="130"/>
      <c r="B43" s="131"/>
      <c r="C43" s="132"/>
      <c r="D43" s="133"/>
      <c r="E43" s="133"/>
      <c r="F43" s="132"/>
      <c r="G43" s="133"/>
      <c r="H43" s="133"/>
      <c r="I43" s="133"/>
      <c r="J43" s="133"/>
    </row>
    <row r="44" spans="1:12" s="3" customFormat="1" ht="20.100000000000001" customHeight="1">
      <c r="A44" s="215" t="s">
        <v>475</v>
      </c>
      <c r="B44" s="128"/>
      <c r="C44" s="279" t="s">
        <v>95</v>
      </c>
      <c r="D44" s="291"/>
      <c r="E44" s="291"/>
      <c r="F44" s="291"/>
      <c r="G44" s="129"/>
      <c r="H44" s="280" t="s">
        <v>460</v>
      </c>
      <c r="I44" s="280"/>
      <c r="J44" s="280"/>
    </row>
    <row r="45" spans="1:12" s="2" customFormat="1" ht="20.100000000000001" customHeight="1">
      <c r="A45" s="203" t="s">
        <v>473</v>
      </c>
      <c r="B45" s="89"/>
      <c r="C45" s="237" t="s">
        <v>188</v>
      </c>
      <c r="D45" s="237"/>
      <c r="E45" s="237"/>
      <c r="F45" s="237"/>
      <c r="G45" s="85"/>
      <c r="H45" s="246" t="s">
        <v>91</v>
      </c>
      <c r="I45" s="246"/>
      <c r="J45" s="246"/>
    </row>
    <row r="46" spans="1:12" s="36" customFormat="1">
      <c r="A46" s="134"/>
      <c r="B46" s="131"/>
      <c r="C46" s="131"/>
      <c r="D46" s="131"/>
      <c r="E46" s="131"/>
      <c r="F46" s="135"/>
      <c r="G46" s="135"/>
      <c r="H46" s="135"/>
      <c r="I46" s="135"/>
      <c r="J46" s="135"/>
      <c r="K46" s="34"/>
      <c r="L46" s="34"/>
    </row>
    <row r="47" spans="1:12" s="36" customFormat="1">
      <c r="A47" s="134"/>
      <c r="B47" s="131"/>
      <c r="C47" s="131"/>
      <c r="D47" s="131"/>
      <c r="E47" s="131"/>
      <c r="F47" s="135"/>
      <c r="G47" s="135"/>
      <c r="H47" s="135"/>
      <c r="I47" s="135"/>
      <c r="J47" s="135"/>
      <c r="K47" s="34"/>
      <c r="L47" s="34"/>
    </row>
    <row r="48" spans="1:12" s="36" customFormat="1">
      <c r="A48" s="134"/>
      <c r="B48" s="131"/>
      <c r="C48" s="131"/>
      <c r="D48" s="131"/>
      <c r="E48" s="131"/>
      <c r="F48" s="135"/>
      <c r="G48" s="135"/>
      <c r="H48" s="135"/>
      <c r="I48" s="135"/>
      <c r="J48" s="135"/>
      <c r="K48" s="34"/>
      <c r="L48" s="34"/>
    </row>
    <row r="49" spans="1:12" s="36" customFormat="1">
      <c r="A49" s="134"/>
      <c r="B49" s="131"/>
      <c r="C49" s="131"/>
      <c r="D49" s="131"/>
      <c r="E49" s="131"/>
      <c r="F49" s="135"/>
      <c r="G49" s="135"/>
      <c r="H49" s="135"/>
      <c r="I49" s="135"/>
      <c r="J49" s="135"/>
      <c r="K49" s="34"/>
      <c r="L49" s="34"/>
    </row>
    <row r="50" spans="1:12" s="36" customFormat="1">
      <c r="A50" s="134"/>
      <c r="B50" s="131"/>
      <c r="C50" s="131"/>
      <c r="D50" s="131"/>
      <c r="E50" s="131"/>
      <c r="F50" s="135"/>
      <c r="G50" s="135"/>
      <c r="H50" s="135"/>
      <c r="I50" s="135"/>
      <c r="J50" s="135"/>
      <c r="K50" s="34"/>
      <c r="L50" s="34"/>
    </row>
    <row r="51" spans="1:12" s="36" customFormat="1">
      <c r="A51" s="134"/>
      <c r="B51" s="131"/>
      <c r="C51" s="131"/>
      <c r="D51" s="131"/>
      <c r="E51" s="131"/>
      <c r="F51" s="135"/>
      <c r="G51" s="135"/>
      <c r="H51" s="135"/>
      <c r="I51" s="135"/>
      <c r="J51" s="135"/>
      <c r="K51" s="34"/>
      <c r="L51" s="34"/>
    </row>
    <row r="52" spans="1:12" s="36" customFormat="1">
      <c r="A52" s="134"/>
      <c r="B52" s="131"/>
      <c r="C52" s="131"/>
      <c r="D52" s="131"/>
      <c r="E52" s="131"/>
      <c r="F52" s="135"/>
      <c r="G52" s="135"/>
      <c r="H52" s="135"/>
      <c r="I52" s="135"/>
      <c r="J52" s="135"/>
      <c r="K52" s="34"/>
      <c r="L52" s="34"/>
    </row>
    <row r="53" spans="1:12" s="36" customFormat="1">
      <c r="A53" s="134"/>
      <c r="B53" s="131"/>
      <c r="C53" s="131"/>
      <c r="D53" s="131"/>
      <c r="E53" s="131"/>
      <c r="F53" s="135"/>
      <c r="G53" s="135"/>
      <c r="H53" s="135"/>
      <c r="I53" s="135"/>
      <c r="J53" s="135"/>
      <c r="K53" s="34"/>
      <c r="L53" s="34"/>
    </row>
    <row r="54" spans="1:12" s="36" customFormat="1">
      <c r="A54" s="134"/>
      <c r="B54" s="131"/>
      <c r="C54" s="131"/>
      <c r="D54" s="131"/>
      <c r="E54" s="131"/>
      <c r="F54" s="135"/>
      <c r="G54" s="135"/>
      <c r="H54" s="135"/>
      <c r="I54" s="135"/>
      <c r="J54" s="135"/>
      <c r="K54" s="34"/>
      <c r="L54" s="34"/>
    </row>
    <row r="55" spans="1:12" s="36" customFormat="1">
      <c r="A55" s="134"/>
      <c r="B55" s="131"/>
      <c r="C55" s="131"/>
      <c r="D55" s="131"/>
      <c r="E55" s="131"/>
      <c r="F55" s="135"/>
      <c r="G55" s="135"/>
      <c r="H55" s="135"/>
      <c r="I55" s="135"/>
      <c r="J55" s="135"/>
      <c r="K55" s="34"/>
      <c r="L55" s="34"/>
    </row>
    <row r="56" spans="1:12" s="36" customFormat="1">
      <c r="A56" s="134"/>
      <c r="B56" s="131"/>
      <c r="C56" s="131"/>
      <c r="D56" s="131"/>
      <c r="E56" s="131"/>
      <c r="F56" s="135"/>
      <c r="G56" s="135"/>
      <c r="H56" s="135"/>
      <c r="I56" s="135"/>
      <c r="J56" s="135"/>
      <c r="K56" s="34"/>
      <c r="L56" s="34"/>
    </row>
    <row r="57" spans="1:12" s="36" customFormat="1">
      <c r="A57" s="134"/>
      <c r="B57" s="131"/>
      <c r="C57" s="131"/>
      <c r="D57" s="131"/>
      <c r="E57" s="131"/>
      <c r="F57" s="135"/>
      <c r="G57" s="135"/>
      <c r="H57" s="135"/>
      <c r="I57" s="135"/>
      <c r="J57" s="135"/>
      <c r="K57" s="34"/>
      <c r="L57" s="34"/>
    </row>
    <row r="58" spans="1:12" s="36" customFormat="1">
      <c r="A58" s="134"/>
      <c r="B58" s="131"/>
      <c r="C58" s="131"/>
      <c r="D58" s="131"/>
      <c r="E58" s="131"/>
      <c r="F58" s="135"/>
      <c r="G58" s="135"/>
      <c r="H58" s="135"/>
      <c r="I58" s="135"/>
      <c r="J58" s="135"/>
      <c r="K58" s="34"/>
      <c r="L58" s="34"/>
    </row>
    <row r="59" spans="1:12" s="36" customFormat="1">
      <c r="A59" s="134"/>
      <c r="B59" s="131"/>
      <c r="C59" s="131"/>
      <c r="D59" s="131"/>
      <c r="E59" s="131"/>
      <c r="F59" s="135"/>
      <c r="G59" s="135"/>
      <c r="H59" s="135"/>
      <c r="I59" s="135"/>
      <c r="J59" s="135"/>
      <c r="K59" s="34"/>
      <c r="L59" s="34"/>
    </row>
    <row r="60" spans="1:12" s="36" customFormat="1">
      <c r="A60" s="134"/>
      <c r="B60" s="131"/>
      <c r="C60" s="131"/>
      <c r="D60" s="131"/>
      <c r="E60" s="131"/>
      <c r="F60" s="135"/>
      <c r="G60" s="135"/>
      <c r="H60" s="135"/>
      <c r="I60" s="135"/>
      <c r="J60" s="135"/>
      <c r="K60" s="34"/>
      <c r="L60" s="34"/>
    </row>
    <row r="61" spans="1:12" s="36" customFormat="1">
      <c r="A61" s="134"/>
      <c r="B61" s="131"/>
      <c r="C61" s="131"/>
      <c r="D61" s="131"/>
      <c r="E61" s="131"/>
      <c r="F61" s="135"/>
      <c r="G61" s="135"/>
      <c r="H61" s="135"/>
      <c r="I61" s="135"/>
      <c r="J61" s="135"/>
      <c r="K61" s="34"/>
      <c r="L61" s="34"/>
    </row>
    <row r="62" spans="1:12" s="36" customFormat="1">
      <c r="A62" s="134"/>
      <c r="B62" s="131"/>
      <c r="C62" s="131"/>
      <c r="D62" s="131"/>
      <c r="E62" s="131"/>
      <c r="F62" s="135"/>
      <c r="G62" s="135"/>
      <c r="H62" s="135"/>
      <c r="I62" s="135"/>
      <c r="J62" s="135"/>
      <c r="K62" s="34"/>
      <c r="L62" s="34"/>
    </row>
    <row r="63" spans="1:12" s="36" customFormat="1">
      <c r="A63" s="134"/>
      <c r="B63" s="131"/>
      <c r="C63" s="131"/>
      <c r="D63" s="131"/>
      <c r="E63" s="131"/>
      <c r="F63" s="135"/>
      <c r="G63" s="135"/>
      <c r="H63" s="135"/>
      <c r="I63" s="135"/>
      <c r="J63" s="135"/>
      <c r="K63" s="34"/>
      <c r="L63" s="34"/>
    </row>
    <row r="64" spans="1:12" s="36" customFormat="1">
      <c r="A64" s="134"/>
      <c r="B64" s="131"/>
      <c r="C64" s="131"/>
      <c r="D64" s="131"/>
      <c r="E64" s="131"/>
      <c r="F64" s="135"/>
      <c r="G64" s="135"/>
      <c r="H64" s="135"/>
      <c r="I64" s="135"/>
      <c r="J64" s="135"/>
      <c r="K64" s="34"/>
      <c r="L64" s="34"/>
    </row>
    <row r="65" spans="1:12" s="36" customFormat="1">
      <c r="A65" s="134"/>
      <c r="B65" s="131"/>
      <c r="C65" s="131"/>
      <c r="D65" s="131"/>
      <c r="E65" s="131"/>
      <c r="F65" s="135"/>
      <c r="G65" s="135"/>
      <c r="H65" s="135"/>
      <c r="I65" s="135"/>
      <c r="J65" s="135"/>
      <c r="K65" s="34"/>
      <c r="L65" s="34"/>
    </row>
    <row r="66" spans="1:12" s="36" customFormat="1">
      <c r="A66" s="134"/>
      <c r="B66" s="131"/>
      <c r="C66" s="131"/>
      <c r="D66" s="131"/>
      <c r="E66" s="131"/>
      <c r="F66" s="135"/>
      <c r="G66" s="135"/>
      <c r="H66" s="135"/>
      <c r="I66" s="135"/>
      <c r="J66" s="135"/>
      <c r="K66" s="34"/>
      <c r="L66" s="34"/>
    </row>
    <row r="67" spans="1:12" s="36" customFormat="1">
      <c r="A67" s="134"/>
      <c r="B67" s="131"/>
      <c r="C67" s="131"/>
      <c r="D67" s="131"/>
      <c r="E67" s="131"/>
      <c r="F67" s="135"/>
      <c r="G67" s="135"/>
      <c r="H67" s="135"/>
      <c r="I67" s="135"/>
      <c r="J67" s="135"/>
      <c r="K67" s="34"/>
      <c r="L67" s="34"/>
    </row>
    <row r="68" spans="1:12" s="36" customFormat="1">
      <c r="A68" s="134"/>
      <c r="B68" s="131"/>
      <c r="C68" s="131"/>
      <c r="D68" s="131"/>
      <c r="E68" s="131"/>
      <c r="F68" s="135"/>
      <c r="G68" s="135"/>
      <c r="H68" s="135"/>
      <c r="I68" s="135"/>
      <c r="J68" s="135"/>
      <c r="K68" s="34"/>
      <c r="L68" s="34"/>
    </row>
    <row r="69" spans="1:12" s="36" customFormat="1">
      <c r="A69" s="134"/>
      <c r="B69" s="131"/>
      <c r="C69" s="131"/>
      <c r="D69" s="131"/>
      <c r="E69" s="131"/>
      <c r="F69" s="135"/>
      <c r="G69" s="135"/>
      <c r="H69" s="135"/>
      <c r="I69" s="135"/>
      <c r="J69" s="135"/>
      <c r="K69" s="34"/>
      <c r="L69" s="34"/>
    </row>
    <row r="70" spans="1:12" s="36" customFormat="1">
      <c r="A70" s="134"/>
      <c r="B70" s="131"/>
      <c r="C70" s="131"/>
      <c r="D70" s="131"/>
      <c r="E70" s="131"/>
      <c r="F70" s="135"/>
      <c r="G70" s="135"/>
      <c r="H70" s="135"/>
      <c r="I70" s="135"/>
      <c r="J70" s="135"/>
      <c r="K70" s="34"/>
      <c r="L70" s="34"/>
    </row>
    <row r="71" spans="1:12" s="36" customFormat="1">
      <c r="A71" s="134"/>
      <c r="B71" s="131"/>
      <c r="C71" s="131"/>
      <c r="D71" s="131"/>
      <c r="E71" s="131"/>
      <c r="F71" s="135"/>
      <c r="G71" s="135"/>
      <c r="H71" s="135"/>
      <c r="I71" s="135"/>
      <c r="J71" s="135"/>
      <c r="K71" s="34"/>
      <c r="L71" s="34"/>
    </row>
    <row r="72" spans="1:12" s="36" customFormat="1">
      <c r="A72" s="134"/>
      <c r="B72" s="131"/>
      <c r="C72" s="131"/>
      <c r="D72" s="131"/>
      <c r="E72" s="131"/>
      <c r="F72" s="135"/>
      <c r="G72" s="135"/>
      <c r="H72" s="135"/>
      <c r="I72" s="135"/>
      <c r="J72" s="135"/>
      <c r="K72" s="34"/>
      <c r="L72" s="34"/>
    </row>
    <row r="73" spans="1:12" s="36" customFormat="1">
      <c r="A73" s="134"/>
      <c r="B73" s="131"/>
      <c r="C73" s="131"/>
      <c r="D73" s="131"/>
      <c r="E73" s="131"/>
      <c r="F73" s="135"/>
      <c r="G73" s="135"/>
      <c r="H73" s="135"/>
      <c r="I73" s="135"/>
      <c r="J73" s="135"/>
      <c r="K73" s="34"/>
      <c r="L73" s="34"/>
    </row>
    <row r="74" spans="1:12" s="36" customFormat="1">
      <c r="A74" s="134"/>
      <c r="B74" s="131"/>
      <c r="C74" s="131"/>
      <c r="D74" s="131"/>
      <c r="E74" s="131"/>
      <c r="F74" s="135"/>
      <c r="G74" s="135"/>
      <c r="H74" s="135"/>
      <c r="I74" s="135"/>
      <c r="J74" s="135"/>
      <c r="K74" s="34"/>
      <c r="L74" s="34"/>
    </row>
    <row r="75" spans="1:12" s="36" customFormat="1">
      <c r="A75" s="134"/>
      <c r="B75" s="131"/>
      <c r="C75" s="131"/>
      <c r="D75" s="131"/>
      <c r="E75" s="131"/>
      <c r="F75" s="135"/>
      <c r="G75" s="135"/>
      <c r="H75" s="135"/>
      <c r="I75" s="135"/>
      <c r="J75" s="135"/>
      <c r="K75" s="34"/>
      <c r="L75" s="34"/>
    </row>
    <row r="76" spans="1:12" s="36" customFormat="1">
      <c r="A76" s="134"/>
      <c r="B76" s="131"/>
      <c r="C76" s="131"/>
      <c r="D76" s="131"/>
      <c r="E76" s="131"/>
      <c r="F76" s="135"/>
      <c r="G76" s="135"/>
      <c r="H76" s="135"/>
      <c r="I76" s="135"/>
      <c r="J76" s="135"/>
      <c r="K76" s="34"/>
      <c r="L76" s="34"/>
    </row>
    <row r="77" spans="1:12" s="36" customFormat="1">
      <c r="A77" s="134"/>
      <c r="B77" s="131"/>
      <c r="C77" s="131"/>
      <c r="D77" s="131"/>
      <c r="E77" s="131"/>
      <c r="F77" s="135"/>
      <c r="G77" s="135"/>
      <c r="H77" s="135"/>
      <c r="I77" s="135"/>
      <c r="J77" s="135"/>
      <c r="K77" s="34"/>
      <c r="L77" s="34"/>
    </row>
    <row r="78" spans="1:12" s="36" customFormat="1">
      <c r="A78" s="134"/>
      <c r="B78" s="131"/>
      <c r="C78" s="131"/>
      <c r="D78" s="131"/>
      <c r="E78" s="131"/>
      <c r="F78" s="135"/>
      <c r="G78" s="135"/>
      <c r="H78" s="135"/>
      <c r="I78" s="135"/>
      <c r="J78" s="135"/>
      <c r="K78" s="34"/>
      <c r="L78" s="34"/>
    </row>
    <row r="79" spans="1:12" s="36" customFormat="1">
      <c r="A79" s="134"/>
      <c r="B79" s="131"/>
      <c r="C79" s="131"/>
      <c r="D79" s="131"/>
      <c r="E79" s="131"/>
      <c r="F79" s="135"/>
      <c r="G79" s="135"/>
      <c r="H79" s="135"/>
      <c r="I79" s="135"/>
      <c r="J79" s="135"/>
      <c r="K79" s="34"/>
      <c r="L79" s="34"/>
    </row>
    <row r="80" spans="1:12" s="36" customFormat="1">
      <c r="A80" s="134"/>
      <c r="B80" s="131"/>
      <c r="C80" s="131"/>
      <c r="D80" s="131"/>
      <c r="E80" s="131"/>
      <c r="F80" s="135"/>
      <c r="G80" s="135"/>
      <c r="H80" s="135"/>
      <c r="I80" s="135"/>
      <c r="J80" s="135"/>
      <c r="K80" s="34"/>
      <c r="L80" s="34"/>
    </row>
    <row r="81" spans="1:12" s="36" customFormat="1">
      <c r="A81" s="134"/>
      <c r="B81" s="131"/>
      <c r="C81" s="131"/>
      <c r="D81" s="131"/>
      <c r="E81" s="131"/>
      <c r="F81" s="135"/>
      <c r="G81" s="135"/>
      <c r="H81" s="135"/>
      <c r="I81" s="135"/>
      <c r="J81" s="135"/>
      <c r="K81" s="34"/>
      <c r="L81" s="34"/>
    </row>
    <row r="82" spans="1:12" s="36" customFormat="1">
      <c r="A82" s="134"/>
      <c r="B82" s="131"/>
      <c r="C82" s="131"/>
      <c r="D82" s="131"/>
      <c r="E82" s="131"/>
      <c r="F82" s="135"/>
      <c r="G82" s="135"/>
      <c r="H82" s="135"/>
      <c r="I82" s="135"/>
      <c r="J82" s="135"/>
      <c r="K82" s="34"/>
      <c r="L82" s="34"/>
    </row>
    <row r="83" spans="1:12" s="36" customFormat="1">
      <c r="A83" s="134"/>
      <c r="B83" s="131"/>
      <c r="C83" s="131"/>
      <c r="D83" s="131"/>
      <c r="E83" s="131"/>
      <c r="F83" s="135"/>
      <c r="G83" s="135"/>
      <c r="H83" s="135"/>
      <c r="I83" s="135"/>
      <c r="J83" s="135"/>
      <c r="K83" s="34"/>
      <c r="L83" s="34"/>
    </row>
    <row r="84" spans="1:12" s="36" customFormat="1">
      <c r="A84" s="134"/>
      <c r="B84" s="131"/>
      <c r="C84" s="131"/>
      <c r="D84" s="131"/>
      <c r="E84" s="131"/>
      <c r="F84" s="135"/>
      <c r="G84" s="135"/>
      <c r="H84" s="135"/>
      <c r="I84" s="135"/>
      <c r="J84" s="135"/>
      <c r="K84" s="34"/>
      <c r="L84" s="34"/>
    </row>
    <row r="85" spans="1:12" s="36" customFormat="1">
      <c r="A85" s="134"/>
      <c r="B85" s="131"/>
      <c r="C85" s="131"/>
      <c r="D85" s="131"/>
      <c r="E85" s="131"/>
      <c r="F85" s="135"/>
      <c r="G85" s="135"/>
      <c r="H85" s="135"/>
      <c r="I85" s="135"/>
      <c r="J85" s="135"/>
      <c r="K85" s="34"/>
      <c r="L85" s="34"/>
    </row>
    <row r="86" spans="1:12" s="36" customFormat="1">
      <c r="A86" s="48"/>
      <c r="F86" s="34"/>
      <c r="G86" s="34"/>
      <c r="H86" s="34"/>
      <c r="I86" s="34"/>
      <c r="J86" s="34"/>
      <c r="K86" s="34"/>
      <c r="L86" s="34"/>
    </row>
    <row r="87" spans="1:12" s="36" customFormat="1">
      <c r="A87" s="48"/>
      <c r="F87" s="34"/>
      <c r="G87" s="34"/>
      <c r="H87" s="34"/>
      <c r="I87" s="34"/>
      <c r="J87" s="34"/>
      <c r="K87" s="34"/>
      <c r="L87" s="34"/>
    </row>
    <row r="88" spans="1:12" s="36" customFormat="1">
      <c r="A88" s="48"/>
      <c r="F88" s="34"/>
      <c r="G88" s="34"/>
      <c r="H88" s="34"/>
      <c r="I88" s="34"/>
      <c r="J88" s="34"/>
      <c r="K88" s="34"/>
      <c r="L88" s="34"/>
    </row>
    <row r="89" spans="1:12" s="36" customFormat="1">
      <c r="A89" s="48"/>
      <c r="F89" s="34"/>
      <c r="G89" s="34"/>
      <c r="H89" s="34"/>
      <c r="I89" s="34"/>
      <c r="J89" s="34"/>
      <c r="K89" s="34"/>
      <c r="L89" s="34"/>
    </row>
    <row r="90" spans="1:12" s="36" customFormat="1">
      <c r="A90" s="48"/>
      <c r="F90" s="34"/>
      <c r="G90" s="34"/>
      <c r="H90" s="34"/>
      <c r="I90" s="34"/>
      <c r="J90" s="34"/>
      <c r="K90" s="34"/>
      <c r="L90" s="34"/>
    </row>
    <row r="91" spans="1:12" s="36" customFormat="1">
      <c r="A91" s="48"/>
      <c r="F91" s="34"/>
      <c r="G91" s="34"/>
      <c r="H91" s="34"/>
      <c r="I91" s="34"/>
      <c r="J91" s="34"/>
      <c r="K91" s="34"/>
      <c r="L91" s="34"/>
    </row>
    <row r="92" spans="1:12" s="36" customFormat="1">
      <c r="A92" s="48"/>
      <c r="F92" s="34"/>
      <c r="G92" s="34"/>
      <c r="H92" s="34"/>
      <c r="I92" s="34"/>
      <c r="J92" s="34"/>
      <c r="K92" s="34"/>
      <c r="L92" s="34"/>
    </row>
    <row r="93" spans="1:12" s="36" customFormat="1">
      <c r="A93" s="48"/>
      <c r="F93" s="34"/>
      <c r="G93" s="34"/>
      <c r="H93" s="34"/>
      <c r="I93" s="34"/>
      <c r="J93" s="34"/>
      <c r="K93" s="34"/>
      <c r="L93" s="34"/>
    </row>
    <row r="94" spans="1:12" s="36" customFormat="1">
      <c r="A94" s="48"/>
      <c r="F94" s="34"/>
      <c r="G94" s="34"/>
      <c r="H94" s="34"/>
      <c r="I94" s="34"/>
      <c r="J94" s="34"/>
      <c r="K94" s="34"/>
      <c r="L94" s="34"/>
    </row>
    <row r="95" spans="1:12" s="36" customFormat="1">
      <c r="A95" s="48"/>
      <c r="F95" s="34"/>
      <c r="G95" s="34"/>
      <c r="H95" s="34"/>
      <c r="I95" s="34"/>
      <c r="J95" s="34"/>
      <c r="K95" s="34"/>
      <c r="L95" s="34"/>
    </row>
    <row r="96" spans="1:12" s="36" customFormat="1">
      <c r="A96" s="48"/>
      <c r="F96" s="34"/>
      <c r="G96" s="34"/>
      <c r="H96" s="34"/>
      <c r="I96" s="34"/>
      <c r="J96" s="34"/>
      <c r="K96" s="34"/>
      <c r="L96" s="34"/>
    </row>
    <row r="97" spans="1:12" s="36" customFormat="1">
      <c r="A97" s="48"/>
      <c r="F97" s="34"/>
      <c r="G97" s="34"/>
      <c r="H97" s="34"/>
      <c r="I97" s="34"/>
      <c r="J97" s="34"/>
      <c r="K97" s="34"/>
      <c r="L97" s="34"/>
    </row>
    <row r="98" spans="1:12" s="36" customFormat="1">
      <c r="A98" s="48"/>
      <c r="F98" s="34"/>
      <c r="G98" s="34"/>
      <c r="H98" s="34"/>
      <c r="I98" s="34"/>
      <c r="J98" s="34"/>
      <c r="K98" s="34"/>
      <c r="L98" s="34"/>
    </row>
    <row r="99" spans="1:12" s="36" customFormat="1">
      <c r="A99" s="48"/>
      <c r="F99" s="34"/>
      <c r="G99" s="34"/>
      <c r="H99" s="34"/>
      <c r="I99" s="34"/>
      <c r="J99" s="34"/>
      <c r="K99" s="34"/>
      <c r="L99" s="34"/>
    </row>
    <row r="100" spans="1:12" s="36" customFormat="1">
      <c r="A100" s="48"/>
      <c r="F100" s="34"/>
      <c r="G100" s="34"/>
      <c r="H100" s="34"/>
      <c r="I100" s="34"/>
      <c r="J100" s="34"/>
      <c r="K100" s="34"/>
      <c r="L100" s="34"/>
    </row>
    <row r="101" spans="1:12" s="36" customFormat="1">
      <c r="A101" s="48"/>
      <c r="F101" s="34"/>
      <c r="G101" s="34"/>
      <c r="H101" s="34"/>
      <c r="I101" s="34"/>
      <c r="J101" s="34"/>
      <c r="K101" s="34"/>
      <c r="L101" s="34"/>
    </row>
    <row r="102" spans="1:12" s="36" customFormat="1">
      <c r="A102" s="48"/>
      <c r="F102" s="34"/>
      <c r="G102" s="34"/>
      <c r="H102" s="34"/>
      <c r="I102" s="34"/>
      <c r="J102" s="34"/>
      <c r="K102" s="34"/>
      <c r="L102" s="34"/>
    </row>
    <row r="103" spans="1:12" s="36" customFormat="1">
      <c r="A103" s="48"/>
      <c r="F103" s="34"/>
      <c r="G103" s="34"/>
      <c r="H103" s="34"/>
      <c r="I103" s="34"/>
      <c r="J103" s="34"/>
      <c r="K103" s="34"/>
      <c r="L103" s="34"/>
    </row>
    <row r="104" spans="1:12" s="36" customFormat="1">
      <c r="A104" s="48"/>
      <c r="F104" s="34"/>
      <c r="G104" s="34"/>
      <c r="H104" s="34"/>
      <c r="I104" s="34"/>
      <c r="J104" s="34"/>
      <c r="K104" s="34"/>
      <c r="L104" s="34"/>
    </row>
    <row r="105" spans="1:12" s="36" customFormat="1">
      <c r="A105" s="48"/>
      <c r="F105" s="34"/>
      <c r="G105" s="34"/>
      <c r="H105" s="34"/>
      <c r="I105" s="34"/>
      <c r="J105" s="34"/>
      <c r="K105" s="34"/>
      <c r="L105" s="34"/>
    </row>
    <row r="106" spans="1:12" s="36" customFormat="1">
      <c r="A106" s="48"/>
      <c r="F106" s="34"/>
      <c r="G106" s="34"/>
      <c r="H106" s="34"/>
      <c r="I106" s="34"/>
      <c r="J106" s="34"/>
      <c r="K106" s="34"/>
      <c r="L106" s="34"/>
    </row>
    <row r="107" spans="1:12" s="36" customFormat="1">
      <c r="A107" s="48"/>
      <c r="F107" s="34"/>
      <c r="G107" s="34"/>
      <c r="H107" s="34"/>
      <c r="I107" s="34"/>
      <c r="J107" s="34"/>
      <c r="K107" s="34"/>
      <c r="L107" s="34"/>
    </row>
    <row r="108" spans="1:12" s="36" customFormat="1">
      <c r="A108" s="48"/>
      <c r="F108" s="34"/>
      <c r="G108" s="34"/>
      <c r="H108" s="34"/>
      <c r="I108" s="34"/>
      <c r="J108" s="34"/>
      <c r="K108" s="34"/>
      <c r="L108" s="34"/>
    </row>
    <row r="109" spans="1:12" s="36" customFormat="1">
      <c r="A109" s="48"/>
      <c r="F109" s="34"/>
      <c r="G109" s="34"/>
      <c r="H109" s="34"/>
      <c r="I109" s="34"/>
      <c r="J109" s="34"/>
      <c r="K109" s="34"/>
      <c r="L109" s="34"/>
    </row>
    <row r="110" spans="1:12" s="36" customFormat="1">
      <c r="A110" s="48"/>
      <c r="F110" s="34"/>
      <c r="G110" s="34"/>
      <c r="H110" s="34"/>
      <c r="I110" s="34"/>
      <c r="J110" s="34"/>
      <c r="K110" s="34"/>
      <c r="L110" s="34"/>
    </row>
    <row r="111" spans="1:12" s="36" customFormat="1">
      <c r="A111" s="48"/>
      <c r="F111" s="34"/>
      <c r="G111" s="34"/>
      <c r="H111" s="34"/>
      <c r="I111" s="34"/>
      <c r="J111" s="34"/>
      <c r="K111" s="34"/>
      <c r="L111" s="34"/>
    </row>
    <row r="112" spans="1:12" s="36" customFormat="1">
      <c r="A112" s="48"/>
      <c r="F112" s="34"/>
      <c r="G112" s="34"/>
      <c r="H112" s="34"/>
      <c r="I112" s="34"/>
      <c r="J112" s="34"/>
      <c r="K112" s="34"/>
      <c r="L112" s="34"/>
    </row>
    <row r="113" spans="1:12" s="36" customFormat="1">
      <c r="A113" s="48"/>
      <c r="F113" s="34"/>
      <c r="G113" s="34"/>
      <c r="H113" s="34"/>
      <c r="I113" s="34"/>
      <c r="J113" s="34"/>
      <c r="K113" s="34"/>
      <c r="L113" s="34"/>
    </row>
    <row r="114" spans="1:12" s="36" customFormat="1">
      <c r="A114" s="48"/>
      <c r="F114" s="34"/>
      <c r="G114" s="34"/>
      <c r="H114" s="34"/>
      <c r="I114" s="34"/>
      <c r="J114" s="34"/>
      <c r="K114" s="34"/>
      <c r="L114" s="34"/>
    </row>
    <row r="115" spans="1:12" s="36" customFormat="1">
      <c r="A115" s="48"/>
      <c r="F115" s="34"/>
      <c r="G115" s="34"/>
      <c r="H115" s="34"/>
      <c r="I115" s="34"/>
      <c r="J115" s="34"/>
      <c r="K115" s="34"/>
      <c r="L115" s="34"/>
    </row>
    <row r="116" spans="1:12" s="36" customFormat="1">
      <c r="A116" s="48"/>
      <c r="F116" s="34"/>
      <c r="G116" s="34"/>
      <c r="H116" s="34"/>
      <c r="I116" s="34"/>
      <c r="J116" s="34"/>
      <c r="K116" s="34"/>
      <c r="L116" s="34"/>
    </row>
    <row r="117" spans="1:12" s="36" customFormat="1">
      <c r="A117" s="48"/>
      <c r="F117" s="34"/>
      <c r="G117" s="34"/>
      <c r="H117" s="34"/>
      <c r="I117" s="34"/>
      <c r="J117" s="34"/>
      <c r="K117" s="34"/>
      <c r="L117" s="34"/>
    </row>
    <row r="118" spans="1:12" s="36" customFormat="1">
      <c r="A118" s="48"/>
      <c r="F118" s="34"/>
      <c r="G118" s="34"/>
      <c r="H118" s="34"/>
      <c r="I118" s="34"/>
      <c r="J118" s="34"/>
      <c r="K118" s="34"/>
      <c r="L118" s="34"/>
    </row>
    <row r="119" spans="1:12" s="36" customFormat="1">
      <c r="A119" s="48"/>
      <c r="F119" s="34"/>
      <c r="G119" s="34"/>
      <c r="H119" s="34"/>
      <c r="I119" s="34"/>
      <c r="J119" s="34"/>
      <c r="K119" s="34"/>
      <c r="L119" s="34"/>
    </row>
    <row r="120" spans="1:12" s="36" customFormat="1">
      <c r="A120" s="48"/>
      <c r="F120" s="34"/>
      <c r="G120" s="34"/>
      <c r="H120" s="34"/>
      <c r="I120" s="34"/>
      <c r="J120" s="34"/>
      <c r="K120" s="34"/>
      <c r="L120" s="34"/>
    </row>
    <row r="121" spans="1:12" s="36" customFormat="1">
      <c r="A121" s="48"/>
      <c r="F121" s="34"/>
      <c r="G121" s="34"/>
      <c r="H121" s="34"/>
      <c r="I121" s="34"/>
      <c r="J121" s="34"/>
      <c r="K121" s="34"/>
      <c r="L121" s="34"/>
    </row>
    <row r="122" spans="1:12" s="36" customFormat="1">
      <c r="A122" s="48"/>
      <c r="F122" s="34"/>
      <c r="G122" s="34"/>
      <c r="H122" s="34"/>
      <c r="I122" s="34"/>
      <c r="J122" s="34"/>
      <c r="K122" s="34"/>
      <c r="L122" s="34"/>
    </row>
    <row r="123" spans="1:12" s="36" customFormat="1">
      <c r="A123" s="48"/>
      <c r="F123" s="34"/>
      <c r="G123" s="34"/>
      <c r="H123" s="34"/>
      <c r="I123" s="34"/>
      <c r="J123" s="34"/>
      <c r="K123" s="34"/>
      <c r="L123" s="34"/>
    </row>
    <row r="124" spans="1:12" s="36" customFormat="1">
      <c r="A124" s="48"/>
      <c r="F124" s="34"/>
      <c r="G124" s="34"/>
      <c r="H124" s="34"/>
      <c r="I124" s="34"/>
      <c r="J124" s="34"/>
      <c r="K124" s="34"/>
      <c r="L124" s="34"/>
    </row>
    <row r="125" spans="1:12" s="36" customFormat="1">
      <c r="A125" s="48"/>
      <c r="F125" s="34"/>
      <c r="G125" s="34"/>
      <c r="H125" s="34"/>
      <c r="I125" s="34"/>
      <c r="J125" s="34"/>
      <c r="K125" s="34"/>
      <c r="L125" s="34"/>
    </row>
    <row r="126" spans="1:12" s="36" customFormat="1">
      <c r="A126" s="48"/>
      <c r="F126" s="34"/>
      <c r="G126" s="34"/>
      <c r="H126" s="34"/>
      <c r="I126" s="34"/>
      <c r="J126" s="34"/>
      <c r="K126" s="34"/>
      <c r="L126" s="34"/>
    </row>
    <row r="127" spans="1:12" s="36" customFormat="1">
      <c r="A127" s="48"/>
      <c r="F127" s="34"/>
      <c r="G127" s="34"/>
      <c r="H127" s="34"/>
      <c r="I127" s="34"/>
      <c r="J127" s="34"/>
      <c r="K127" s="34"/>
      <c r="L127" s="34"/>
    </row>
    <row r="128" spans="1:12" s="36" customFormat="1">
      <c r="A128" s="48"/>
      <c r="F128" s="34"/>
      <c r="G128" s="34"/>
      <c r="H128" s="34"/>
      <c r="I128" s="34"/>
      <c r="J128" s="34"/>
      <c r="K128" s="34"/>
      <c r="L128" s="34"/>
    </row>
    <row r="129" spans="1:12" s="36" customFormat="1">
      <c r="A129" s="48"/>
      <c r="F129" s="34"/>
      <c r="G129" s="34"/>
      <c r="H129" s="34"/>
      <c r="I129" s="34"/>
      <c r="J129" s="34"/>
      <c r="K129" s="34"/>
      <c r="L129" s="34"/>
    </row>
    <row r="130" spans="1:12" s="36" customFormat="1">
      <c r="A130" s="48"/>
      <c r="F130" s="34"/>
      <c r="G130" s="34"/>
      <c r="H130" s="34"/>
      <c r="I130" s="34"/>
      <c r="J130" s="34"/>
      <c r="K130" s="34"/>
      <c r="L130" s="34"/>
    </row>
    <row r="131" spans="1:12" s="36" customFormat="1">
      <c r="A131" s="48"/>
      <c r="F131" s="34"/>
      <c r="G131" s="34"/>
      <c r="H131" s="34"/>
      <c r="I131" s="34"/>
      <c r="J131" s="34"/>
      <c r="K131" s="34"/>
      <c r="L131" s="34"/>
    </row>
    <row r="132" spans="1:12" s="36" customFormat="1">
      <c r="A132" s="48"/>
      <c r="F132" s="34"/>
      <c r="G132" s="34"/>
      <c r="H132" s="34"/>
      <c r="I132" s="34"/>
      <c r="J132" s="34"/>
      <c r="K132" s="34"/>
      <c r="L132" s="34"/>
    </row>
    <row r="133" spans="1:12" s="36" customFormat="1">
      <c r="A133" s="48"/>
      <c r="F133" s="34"/>
      <c r="G133" s="34"/>
      <c r="H133" s="34"/>
      <c r="I133" s="34"/>
      <c r="J133" s="34"/>
      <c r="K133" s="34"/>
      <c r="L133" s="34"/>
    </row>
    <row r="134" spans="1:12" s="36" customFormat="1">
      <c r="A134" s="48"/>
      <c r="F134" s="34"/>
      <c r="G134" s="34"/>
      <c r="H134" s="34"/>
      <c r="I134" s="34"/>
      <c r="J134" s="34"/>
      <c r="K134" s="34"/>
      <c r="L134" s="34"/>
    </row>
    <row r="135" spans="1:12" s="36" customFormat="1">
      <c r="A135" s="48"/>
      <c r="F135" s="34"/>
      <c r="G135" s="34"/>
      <c r="H135" s="34"/>
      <c r="I135" s="34"/>
      <c r="J135" s="34"/>
      <c r="K135" s="34"/>
      <c r="L135" s="34"/>
    </row>
    <row r="136" spans="1:12" s="36" customFormat="1">
      <c r="A136" s="48"/>
      <c r="F136" s="34"/>
      <c r="G136" s="34"/>
      <c r="H136" s="34"/>
      <c r="I136" s="34"/>
      <c r="J136" s="34"/>
      <c r="K136" s="34"/>
      <c r="L136" s="34"/>
    </row>
    <row r="137" spans="1:12" s="36" customFormat="1">
      <c r="A137" s="48"/>
      <c r="F137" s="34"/>
      <c r="G137" s="34"/>
      <c r="H137" s="34"/>
      <c r="I137" s="34"/>
      <c r="J137" s="34"/>
      <c r="K137" s="34"/>
      <c r="L137" s="34"/>
    </row>
    <row r="138" spans="1:12" s="36" customFormat="1">
      <c r="A138" s="48"/>
      <c r="F138" s="34"/>
      <c r="G138" s="34"/>
      <c r="H138" s="34"/>
      <c r="I138" s="34"/>
      <c r="J138" s="34"/>
      <c r="K138" s="34"/>
      <c r="L138" s="34"/>
    </row>
    <row r="139" spans="1:12" s="36" customFormat="1">
      <c r="A139" s="48"/>
      <c r="F139" s="34"/>
      <c r="G139" s="34"/>
      <c r="H139" s="34"/>
      <c r="I139" s="34"/>
      <c r="J139" s="34"/>
      <c r="K139" s="34"/>
      <c r="L139" s="34"/>
    </row>
    <row r="140" spans="1:12" s="36" customFormat="1">
      <c r="A140" s="48"/>
      <c r="F140" s="34"/>
      <c r="G140" s="34"/>
      <c r="H140" s="34"/>
      <c r="I140" s="34"/>
      <c r="J140" s="34"/>
      <c r="K140" s="34"/>
      <c r="L140" s="34"/>
    </row>
    <row r="141" spans="1:12" s="36" customFormat="1">
      <c r="A141" s="48"/>
      <c r="F141" s="34"/>
      <c r="G141" s="34"/>
      <c r="H141" s="34"/>
      <c r="I141" s="34"/>
      <c r="J141" s="34"/>
      <c r="K141" s="34"/>
      <c r="L141" s="34"/>
    </row>
    <row r="142" spans="1:12" s="36" customFormat="1">
      <c r="A142" s="48"/>
      <c r="F142" s="34"/>
      <c r="G142" s="34"/>
      <c r="H142" s="34"/>
      <c r="I142" s="34"/>
      <c r="J142" s="34"/>
      <c r="K142" s="34"/>
      <c r="L142" s="34"/>
    </row>
    <row r="143" spans="1:12" s="36" customFormat="1">
      <c r="A143" s="48"/>
      <c r="F143" s="34"/>
      <c r="G143" s="34"/>
      <c r="H143" s="34"/>
      <c r="I143" s="34"/>
      <c r="J143" s="34"/>
      <c r="K143" s="34"/>
      <c r="L143" s="34"/>
    </row>
    <row r="144" spans="1:12" s="36" customFormat="1">
      <c r="A144" s="48"/>
      <c r="F144" s="34"/>
      <c r="G144" s="34"/>
      <c r="H144" s="34"/>
      <c r="I144" s="34"/>
      <c r="J144" s="34"/>
      <c r="K144" s="34"/>
      <c r="L144" s="34"/>
    </row>
    <row r="145" spans="1:12" s="36" customFormat="1">
      <c r="A145" s="48"/>
      <c r="F145" s="34"/>
      <c r="G145" s="34"/>
      <c r="H145" s="34"/>
      <c r="I145" s="34"/>
      <c r="J145" s="34"/>
      <c r="K145" s="34"/>
      <c r="L145" s="34"/>
    </row>
    <row r="146" spans="1:12" s="36" customFormat="1">
      <c r="A146" s="48"/>
      <c r="F146" s="34"/>
      <c r="G146" s="34"/>
      <c r="H146" s="34"/>
      <c r="I146" s="34"/>
      <c r="J146" s="34"/>
      <c r="K146" s="34"/>
      <c r="L146" s="34"/>
    </row>
    <row r="147" spans="1:12" s="36" customFormat="1">
      <c r="A147" s="48"/>
      <c r="F147" s="34"/>
      <c r="G147" s="34"/>
      <c r="H147" s="34"/>
      <c r="I147" s="34"/>
      <c r="J147" s="34"/>
      <c r="K147" s="34"/>
      <c r="L147" s="34"/>
    </row>
    <row r="148" spans="1:12" s="36" customFormat="1">
      <c r="A148" s="48"/>
      <c r="F148" s="34"/>
      <c r="G148" s="34"/>
      <c r="H148" s="34"/>
      <c r="I148" s="34"/>
      <c r="J148" s="34"/>
      <c r="K148" s="34"/>
      <c r="L148" s="34"/>
    </row>
    <row r="149" spans="1:12" s="36" customFormat="1">
      <c r="A149" s="48"/>
      <c r="F149" s="34"/>
      <c r="G149" s="34"/>
      <c r="H149" s="34"/>
      <c r="I149" s="34"/>
      <c r="J149" s="34"/>
      <c r="K149" s="34"/>
      <c r="L149" s="34"/>
    </row>
    <row r="150" spans="1:12" s="36" customFormat="1">
      <c r="A150" s="48"/>
      <c r="F150" s="34"/>
      <c r="G150" s="34"/>
      <c r="H150" s="34"/>
      <c r="I150" s="34"/>
      <c r="J150" s="34"/>
      <c r="K150" s="34"/>
      <c r="L150" s="34"/>
    </row>
    <row r="151" spans="1:12" s="36" customFormat="1">
      <c r="A151" s="48"/>
      <c r="F151" s="34"/>
      <c r="G151" s="34"/>
      <c r="H151" s="34"/>
      <c r="I151" s="34"/>
      <c r="J151" s="34"/>
      <c r="K151" s="34"/>
      <c r="L151" s="34"/>
    </row>
    <row r="152" spans="1:12" s="36" customFormat="1">
      <c r="A152" s="48"/>
      <c r="F152" s="34"/>
      <c r="G152" s="34"/>
      <c r="H152" s="34"/>
      <c r="I152" s="34"/>
      <c r="J152" s="34"/>
      <c r="K152" s="34"/>
      <c r="L152" s="34"/>
    </row>
    <row r="153" spans="1:12" s="36" customFormat="1">
      <c r="A153" s="48"/>
      <c r="F153" s="34"/>
      <c r="G153" s="34"/>
      <c r="H153" s="34"/>
      <c r="I153" s="34"/>
      <c r="J153" s="34"/>
      <c r="K153" s="34"/>
      <c r="L153" s="34"/>
    </row>
    <row r="154" spans="1:12" s="36" customFormat="1">
      <c r="A154" s="48"/>
      <c r="F154" s="34"/>
      <c r="G154" s="34"/>
      <c r="H154" s="34"/>
      <c r="I154" s="34"/>
      <c r="J154" s="34"/>
      <c r="K154" s="34"/>
      <c r="L154" s="34"/>
    </row>
    <row r="155" spans="1:12" s="36" customFormat="1">
      <c r="A155" s="48"/>
      <c r="F155" s="34"/>
      <c r="G155" s="34"/>
      <c r="H155" s="34"/>
      <c r="I155" s="34"/>
      <c r="J155" s="34"/>
      <c r="K155" s="34"/>
      <c r="L155" s="34"/>
    </row>
    <row r="156" spans="1:12" s="36" customFormat="1">
      <c r="A156" s="48"/>
      <c r="F156" s="34"/>
      <c r="G156" s="34"/>
      <c r="H156" s="34"/>
      <c r="I156" s="34"/>
      <c r="J156" s="34"/>
      <c r="K156" s="34"/>
      <c r="L156" s="34"/>
    </row>
    <row r="157" spans="1:12" s="36" customFormat="1">
      <c r="A157" s="48"/>
      <c r="F157" s="34"/>
      <c r="G157" s="34"/>
      <c r="H157" s="34"/>
      <c r="I157" s="34"/>
      <c r="J157" s="34"/>
      <c r="K157" s="34"/>
      <c r="L157" s="34"/>
    </row>
    <row r="158" spans="1:12" s="36" customFormat="1">
      <c r="A158" s="48"/>
      <c r="F158" s="34"/>
      <c r="G158" s="34"/>
      <c r="H158" s="34"/>
      <c r="I158" s="34"/>
      <c r="J158" s="34"/>
      <c r="K158" s="34"/>
      <c r="L158" s="34"/>
    </row>
    <row r="159" spans="1:12" s="36" customFormat="1">
      <c r="A159" s="48"/>
      <c r="F159" s="34"/>
      <c r="G159" s="34"/>
      <c r="H159" s="34"/>
      <c r="I159" s="34"/>
      <c r="J159" s="34"/>
      <c r="K159" s="34"/>
      <c r="L159" s="34"/>
    </row>
    <row r="160" spans="1:12" s="36" customFormat="1">
      <c r="A160" s="48"/>
      <c r="F160" s="34"/>
      <c r="G160" s="34"/>
      <c r="H160" s="34"/>
      <c r="I160" s="34"/>
      <c r="J160" s="34"/>
      <c r="K160" s="34"/>
      <c r="L160" s="34"/>
    </row>
    <row r="161" spans="1:12" s="36" customFormat="1">
      <c r="A161" s="48"/>
      <c r="F161" s="34"/>
      <c r="G161" s="34"/>
      <c r="H161" s="34"/>
      <c r="I161" s="34"/>
      <c r="J161" s="34"/>
      <c r="K161" s="34"/>
      <c r="L161" s="34"/>
    </row>
    <row r="162" spans="1:12" s="36" customFormat="1">
      <c r="A162" s="48"/>
      <c r="F162" s="34"/>
      <c r="G162" s="34"/>
      <c r="H162" s="34"/>
      <c r="I162" s="34"/>
      <c r="J162" s="34"/>
      <c r="K162" s="34"/>
      <c r="L162" s="34"/>
    </row>
    <row r="163" spans="1:12" s="36" customFormat="1">
      <c r="A163" s="48"/>
      <c r="F163" s="34"/>
      <c r="G163" s="34"/>
      <c r="H163" s="34"/>
      <c r="I163" s="34"/>
      <c r="J163" s="34"/>
      <c r="K163" s="34"/>
      <c r="L163" s="34"/>
    </row>
    <row r="164" spans="1:12" s="36" customFormat="1">
      <c r="A164" s="48"/>
      <c r="F164" s="34"/>
      <c r="G164" s="34"/>
      <c r="H164" s="34"/>
      <c r="I164" s="34"/>
      <c r="J164" s="34"/>
      <c r="K164" s="34"/>
      <c r="L164" s="34"/>
    </row>
    <row r="165" spans="1:12" s="36" customFormat="1">
      <c r="A165" s="48"/>
      <c r="F165" s="34"/>
      <c r="G165" s="34"/>
      <c r="H165" s="34"/>
      <c r="I165" s="34"/>
      <c r="J165" s="34"/>
      <c r="K165" s="34"/>
      <c r="L165" s="34"/>
    </row>
    <row r="166" spans="1:12" s="36" customFormat="1">
      <c r="A166" s="48"/>
      <c r="F166" s="34"/>
      <c r="G166" s="34"/>
      <c r="H166" s="34"/>
      <c r="I166" s="34"/>
      <c r="J166" s="34"/>
      <c r="K166" s="34"/>
      <c r="L166" s="34"/>
    </row>
    <row r="167" spans="1:12" s="36" customFormat="1">
      <c r="A167" s="48"/>
      <c r="F167" s="34"/>
      <c r="G167" s="34"/>
      <c r="H167" s="34"/>
      <c r="I167" s="34"/>
      <c r="J167" s="34"/>
      <c r="K167" s="34"/>
      <c r="L167" s="34"/>
    </row>
    <row r="168" spans="1:12" s="36" customFormat="1">
      <c r="A168" s="48"/>
      <c r="F168" s="34"/>
      <c r="G168" s="34"/>
      <c r="H168" s="34"/>
      <c r="I168" s="34"/>
      <c r="J168" s="34"/>
      <c r="K168" s="34"/>
      <c r="L168" s="34"/>
    </row>
    <row r="169" spans="1:12" s="36" customFormat="1">
      <c r="A169" s="48"/>
      <c r="F169" s="34"/>
      <c r="G169" s="34"/>
      <c r="H169" s="34"/>
      <c r="I169" s="34"/>
      <c r="J169" s="34"/>
      <c r="K169" s="34"/>
      <c r="L169" s="34"/>
    </row>
    <row r="170" spans="1:12" s="36" customFormat="1">
      <c r="A170" s="48"/>
      <c r="F170" s="34"/>
      <c r="G170" s="34"/>
      <c r="H170" s="34"/>
      <c r="I170" s="34"/>
      <c r="J170" s="34"/>
      <c r="K170" s="34"/>
      <c r="L170" s="34"/>
    </row>
    <row r="171" spans="1:12" s="36" customFormat="1">
      <c r="A171" s="48"/>
      <c r="F171" s="34"/>
      <c r="G171" s="34"/>
      <c r="H171" s="34"/>
      <c r="I171" s="34"/>
      <c r="J171" s="34"/>
      <c r="K171" s="34"/>
      <c r="L171" s="34"/>
    </row>
    <row r="172" spans="1:12" s="36" customFormat="1">
      <c r="A172" s="48"/>
      <c r="F172" s="34"/>
      <c r="G172" s="34"/>
      <c r="H172" s="34"/>
      <c r="I172" s="34"/>
      <c r="J172" s="34"/>
      <c r="K172" s="34"/>
      <c r="L172" s="34"/>
    </row>
    <row r="173" spans="1:12" s="36" customFormat="1">
      <c r="A173" s="48"/>
      <c r="F173" s="34"/>
      <c r="G173" s="34"/>
      <c r="H173" s="34"/>
      <c r="I173" s="34"/>
      <c r="J173" s="34"/>
      <c r="K173" s="34"/>
      <c r="L173" s="34"/>
    </row>
    <row r="174" spans="1:12" s="36" customFormat="1">
      <c r="A174" s="48"/>
      <c r="F174" s="34"/>
      <c r="G174" s="34"/>
      <c r="H174" s="34"/>
      <c r="I174" s="34"/>
      <c r="J174" s="34"/>
      <c r="K174" s="34"/>
      <c r="L174" s="34"/>
    </row>
    <row r="175" spans="1:12" s="36" customFormat="1">
      <c r="A175" s="48"/>
      <c r="F175" s="34"/>
      <c r="G175" s="34"/>
      <c r="H175" s="34"/>
      <c r="I175" s="34"/>
      <c r="J175" s="34"/>
      <c r="K175" s="34"/>
      <c r="L175" s="34"/>
    </row>
    <row r="176" spans="1:12" s="36" customFormat="1">
      <c r="A176" s="48"/>
      <c r="F176" s="34"/>
      <c r="G176" s="34"/>
      <c r="H176" s="34"/>
      <c r="I176" s="34"/>
      <c r="J176" s="34"/>
      <c r="K176" s="34"/>
      <c r="L176" s="34"/>
    </row>
    <row r="177" spans="1:12" s="36" customFormat="1">
      <c r="A177" s="48"/>
      <c r="F177" s="34"/>
      <c r="G177" s="34"/>
      <c r="H177" s="34"/>
      <c r="I177" s="34"/>
      <c r="J177" s="34"/>
      <c r="K177" s="34"/>
      <c r="L177" s="34"/>
    </row>
    <row r="178" spans="1:12" s="36" customFormat="1">
      <c r="A178" s="48"/>
      <c r="F178" s="34"/>
      <c r="G178" s="34"/>
      <c r="H178" s="34"/>
      <c r="I178" s="34"/>
      <c r="J178" s="34"/>
      <c r="K178" s="34"/>
      <c r="L178" s="34"/>
    </row>
    <row r="179" spans="1:12" s="36" customFormat="1">
      <c r="A179" s="48"/>
      <c r="F179" s="34"/>
      <c r="G179" s="34"/>
      <c r="H179" s="34"/>
      <c r="I179" s="34"/>
      <c r="J179" s="34"/>
      <c r="K179" s="34"/>
      <c r="L179" s="34"/>
    </row>
    <row r="180" spans="1:12" s="36" customFormat="1">
      <c r="A180" s="48"/>
      <c r="F180" s="34"/>
      <c r="G180" s="34"/>
      <c r="H180" s="34"/>
      <c r="I180" s="34"/>
      <c r="J180" s="34"/>
      <c r="K180" s="34"/>
      <c r="L180" s="34"/>
    </row>
    <row r="181" spans="1:12" s="36" customFormat="1">
      <c r="A181" s="48"/>
      <c r="F181" s="34"/>
      <c r="G181" s="34"/>
      <c r="H181" s="34"/>
      <c r="I181" s="34"/>
      <c r="J181" s="34"/>
      <c r="K181" s="34"/>
      <c r="L181" s="34"/>
    </row>
    <row r="182" spans="1:12" s="36" customFormat="1">
      <c r="A182" s="48"/>
      <c r="F182" s="34"/>
      <c r="G182" s="34"/>
      <c r="H182" s="34"/>
      <c r="I182" s="34"/>
      <c r="J182" s="34"/>
      <c r="K182" s="34"/>
      <c r="L182" s="34"/>
    </row>
    <row r="183" spans="1:12" s="36" customFormat="1">
      <c r="A183" s="48"/>
      <c r="F183" s="34"/>
      <c r="G183" s="34"/>
      <c r="H183" s="34"/>
      <c r="I183" s="34"/>
      <c r="J183" s="34"/>
      <c r="K183" s="34"/>
      <c r="L183" s="34"/>
    </row>
    <row r="184" spans="1:12" s="36" customFormat="1">
      <c r="A184" s="48"/>
      <c r="F184" s="34"/>
      <c r="G184" s="34"/>
      <c r="H184" s="34"/>
      <c r="I184" s="34"/>
      <c r="J184" s="34"/>
      <c r="K184" s="34"/>
      <c r="L184" s="34"/>
    </row>
    <row r="185" spans="1:12" s="36" customFormat="1">
      <c r="A185" s="48"/>
      <c r="F185" s="34"/>
      <c r="G185" s="34"/>
      <c r="H185" s="34"/>
      <c r="I185" s="34"/>
      <c r="J185" s="34"/>
      <c r="K185" s="34"/>
      <c r="L185" s="34"/>
    </row>
    <row r="186" spans="1:12" s="36" customFormat="1">
      <c r="A186" s="48"/>
      <c r="F186" s="34"/>
      <c r="G186" s="34"/>
      <c r="H186" s="34"/>
      <c r="I186" s="34"/>
      <c r="J186" s="34"/>
      <c r="K186" s="34"/>
      <c r="L186" s="34"/>
    </row>
    <row r="187" spans="1:12" s="36" customFormat="1">
      <c r="A187" s="48"/>
      <c r="F187" s="34"/>
      <c r="G187" s="34"/>
      <c r="H187" s="34"/>
      <c r="I187" s="34"/>
      <c r="J187" s="34"/>
      <c r="K187" s="34"/>
      <c r="L187" s="34"/>
    </row>
    <row r="188" spans="1:12" s="36" customFormat="1">
      <c r="A188" s="48"/>
      <c r="F188" s="34"/>
      <c r="G188" s="34"/>
      <c r="H188" s="34"/>
      <c r="I188" s="34"/>
      <c r="J188" s="34"/>
      <c r="K188" s="34"/>
      <c r="L188" s="34"/>
    </row>
    <row r="189" spans="1:12" s="36" customFormat="1">
      <c r="A189" s="48"/>
      <c r="F189" s="34"/>
      <c r="G189" s="34"/>
      <c r="H189" s="34"/>
      <c r="I189" s="34"/>
      <c r="J189" s="34"/>
      <c r="K189" s="34"/>
      <c r="L189" s="34"/>
    </row>
    <row r="190" spans="1:12" s="36" customFormat="1">
      <c r="A190" s="48"/>
      <c r="F190" s="34"/>
      <c r="G190" s="34"/>
      <c r="H190" s="34"/>
      <c r="I190" s="34"/>
      <c r="J190" s="34"/>
      <c r="K190" s="34"/>
      <c r="L190" s="34"/>
    </row>
    <row r="191" spans="1:12" s="36" customFormat="1">
      <c r="A191" s="48"/>
      <c r="F191" s="34"/>
      <c r="G191" s="34"/>
      <c r="H191" s="34"/>
      <c r="I191" s="34"/>
      <c r="J191" s="34"/>
      <c r="K191" s="34"/>
      <c r="L191" s="34"/>
    </row>
    <row r="192" spans="1:12" s="36" customFormat="1">
      <c r="A192" s="48"/>
      <c r="F192" s="34"/>
      <c r="G192" s="34"/>
      <c r="H192" s="34"/>
      <c r="I192" s="34"/>
      <c r="J192" s="34"/>
      <c r="K192" s="34"/>
      <c r="L192" s="34"/>
    </row>
    <row r="193" spans="1:12" s="36" customFormat="1">
      <c r="A193" s="48"/>
      <c r="F193" s="34"/>
      <c r="G193" s="34"/>
      <c r="H193" s="34"/>
      <c r="I193" s="34"/>
      <c r="J193" s="34"/>
      <c r="K193" s="34"/>
      <c r="L193" s="34"/>
    </row>
    <row r="194" spans="1:12" s="36" customFormat="1">
      <c r="A194" s="48"/>
      <c r="F194" s="34"/>
      <c r="G194" s="34"/>
      <c r="H194" s="34"/>
      <c r="I194" s="34"/>
      <c r="J194" s="34"/>
      <c r="K194" s="34"/>
      <c r="L194" s="34"/>
    </row>
    <row r="195" spans="1:12" s="36" customFormat="1">
      <c r="A195" s="48"/>
      <c r="F195" s="34"/>
      <c r="G195" s="34"/>
      <c r="H195" s="34"/>
      <c r="I195" s="34"/>
      <c r="J195" s="34"/>
      <c r="K195" s="34"/>
      <c r="L195" s="34"/>
    </row>
  </sheetData>
  <mergeCells count="14">
    <mergeCell ref="C45:F45"/>
    <mergeCell ref="H45:J45"/>
    <mergeCell ref="A7:J7"/>
    <mergeCell ref="A18:J18"/>
    <mergeCell ref="C44:F44"/>
    <mergeCell ref="H44:J44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1.1811023622047245" right="0.39370078740157483" top="0.78740157480314965" bottom="0.78740157480314965" header="0.39370078740157483" footer="0.11811023622047245"/>
  <pageSetup paperSize="9" scale="56" fitToHeight="2" orientation="landscape" verticalDpi="300" r:id="rId1"/>
  <headerFooter alignWithMargins="0"/>
  <rowBreaks count="1" manualBreakCount="1">
    <brk id="26" max="9" man="1"/>
  </rowBreaks>
  <ignoredErrors>
    <ignoredError sqref="F9 F19 F27 F32 F37 F4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05"/>
  <sheetViews>
    <sheetView view="pageBreakPreview" topLeftCell="A37" zoomScale="75" zoomScaleNormal="75" zoomScaleSheetLayoutView="75" workbookViewId="0">
      <selection activeCell="E18" sqref="E18"/>
    </sheetView>
  </sheetViews>
  <sheetFormatPr defaultRowHeight="18.75"/>
  <cols>
    <col min="1" max="1" width="93.28515625" style="2" customWidth="1"/>
    <col min="2" max="2" width="15" style="2" customWidth="1"/>
    <col min="3" max="3" width="13.42578125" style="2" customWidth="1"/>
    <col min="4" max="10" width="16" style="2" customWidth="1"/>
    <col min="11" max="16384" width="9.140625" style="2"/>
  </cols>
  <sheetData>
    <row r="1" spans="1:10">
      <c r="J1" s="82" t="s">
        <v>396</v>
      </c>
    </row>
    <row r="2" spans="1:10">
      <c r="A2" s="272" t="s">
        <v>303</v>
      </c>
      <c r="B2" s="272"/>
      <c r="C2" s="272"/>
      <c r="D2" s="272"/>
      <c r="E2" s="272"/>
      <c r="F2" s="272"/>
      <c r="G2" s="272"/>
      <c r="H2" s="272"/>
      <c r="I2" s="272"/>
      <c r="J2" s="272"/>
    </row>
    <row r="3" spans="1:10">
      <c r="A3" s="10"/>
      <c r="B3" s="10"/>
      <c r="C3" s="10"/>
      <c r="D3" s="10"/>
      <c r="E3" s="10"/>
      <c r="F3" s="10"/>
      <c r="G3" s="10"/>
      <c r="H3" s="10"/>
      <c r="I3" s="10"/>
      <c r="J3" s="18" t="s">
        <v>368</v>
      </c>
    </row>
    <row r="4" spans="1:10" ht="48" customHeight="1">
      <c r="A4" s="294" t="s">
        <v>177</v>
      </c>
      <c r="B4" s="296" t="s">
        <v>0</v>
      </c>
      <c r="C4" s="296" t="s">
        <v>399</v>
      </c>
      <c r="D4" s="296" t="s">
        <v>408</v>
      </c>
      <c r="E4" s="296" t="s">
        <v>401</v>
      </c>
      <c r="F4" s="235" t="s">
        <v>406</v>
      </c>
      <c r="G4" s="235" t="s">
        <v>367</v>
      </c>
      <c r="H4" s="235"/>
      <c r="I4" s="235"/>
      <c r="J4" s="235"/>
    </row>
    <row r="5" spans="1:10" ht="88.5" customHeight="1">
      <c r="A5" s="295"/>
      <c r="B5" s="296"/>
      <c r="C5" s="296"/>
      <c r="D5" s="296"/>
      <c r="E5" s="296"/>
      <c r="F5" s="235"/>
      <c r="G5" s="12" t="s">
        <v>142</v>
      </c>
      <c r="H5" s="12" t="s">
        <v>143</v>
      </c>
      <c r="I5" s="12" t="s">
        <v>144</v>
      </c>
      <c r="J5" s="12" t="s">
        <v>66</v>
      </c>
    </row>
    <row r="6" spans="1:10" ht="18" customHeight="1">
      <c r="A6" s="7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</row>
    <row r="7" spans="1:10" s="46" customFormat="1" ht="20.100000000000001" customHeight="1">
      <c r="A7" s="136" t="s">
        <v>126</v>
      </c>
      <c r="B7" s="136"/>
      <c r="C7" s="137"/>
      <c r="D7" s="137"/>
      <c r="E7" s="137"/>
      <c r="F7" s="137"/>
      <c r="G7" s="137"/>
      <c r="H7" s="137"/>
      <c r="I7" s="137"/>
      <c r="J7" s="138"/>
    </row>
    <row r="8" spans="1:10" ht="20.100000000000001" customHeight="1">
      <c r="A8" s="139" t="s">
        <v>269</v>
      </c>
      <c r="B8" s="140">
        <v>3000</v>
      </c>
      <c r="C8" s="222">
        <f>SUM(C9:C14,C18)</f>
        <v>15673</v>
      </c>
      <c r="D8" s="222">
        <f>SUM(D9:D14,D18)</f>
        <v>16493</v>
      </c>
      <c r="E8" s="222">
        <f>SUM(E9:E14,E18)</f>
        <v>16493</v>
      </c>
      <c r="F8" s="222">
        <f t="shared" ref="F8:F19" si="0">SUM(G8:J8)</f>
        <v>17407</v>
      </c>
      <c r="G8" s="222">
        <f>SUM(G9:G14,G18)</f>
        <v>4982</v>
      </c>
      <c r="H8" s="222">
        <f>SUM(H9:H14,H18)</f>
        <v>4232</v>
      </c>
      <c r="I8" s="222">
        <f>SUM(I9:I14,I18)</f>
        <v>2291</v>
      </c>
      <c r="J8" s="222">
        <f>SUM(J9:J14,J18)</f>
        <v>5902</v>
      </c>
    </row>
    <row r="9" spans="1:10" ht="20.100000000000001" customHeight="1">
      <c r="A9" s="99" t="s">
        <v>338</v>
      </c>
      <c r="B9" s="100">
        <v>3010</v>
      </c>
      <c r="C9" s="221">
        <v>15665</v>
      </c>
      <c r="D9" s="221">
        <v>16487</v>
      </c>
      <c r="E9" s="221">
        <v>16487</v>
      </c>
      <c r="F9" s="221">
        <f t="shared" si="0"/>
        <v>17400</v>
      </c>
      <c r="G9" s="221">
        <v>4980</v>
      </c>
      <c r="H9" s="221">
        <v>4230</v>
      </c>
      <c r="I9" s="221">
        <v>2290</v>
      </c>
      <c r="J9" s="221">
        <v>5900</v>
      </c>
    </row>
    <row r="10" spans="1:10" ht="20.100000000000001" customHeight="1">
      <c r="A10" s="99" t="s">
        <v>270</v>
      </c>
      <c r="B10" s="100">
        <v>3020</v>
      </c>
      <c r="C10" s="221"/>
      <c r="D10" s="221"/>
      <c r="E10" s="221"/>
      <c r="F10" s="221">
        <f t="shared" si="0"/>
        <v>0</v>
      </c>
      <c r="G10" s="221"/>
      <c r="H10" s="221"/>
      <c r="I10" s="221"/>
      <c r="J10" s="221"/>
    </row>
    <row r="11" spans="1:10" ht="20.100000000000001" customHeight="1">
      <c r="A11" s="99" t="s">
        <v>271</v>
      </c>
      <c r="B11" s="100">
        <v>3021</v>
      </c>
      <c r="C11" s="221"/>
      <c r="D11" s="221"/>
      <c r="E11" s="221"/>
      <c r="F11" s="221">
        <f t="shared" si="0"/>
        <v>0</v>
      </c>
      <c r="G11" s="221"/>
      <c r="H11" s="221"/>
      <c r="I11" s="221"/>
      <c r="J11" s="221"/>
    </row>
    <row r="12" spans="1:10" ht="20.100000000000001" customHeight="1">
      <c r="A12" s="99" t="s">
        <v>339</v>
      </c>
      <c r="B12" s="100">
        <v>3030</v>
      </c>
      <c r="C12" s="221"/>
      <c r="D12" s="221"/>
      <c r="E12" s="221"/>
      <c r="F12" s="221">
        <f t="shared" si="0"/>
        <v>0</v>
      </c>
      <c r="G12" s="221"/>
      <c r="H12" s="221"/>
      <c r="I12" s="221"/>
      <c r="J12" s="221"/>
    </row>
    <row r="13" spans="1:10">
      <c r="A13" s="99" t="s">
        <v>272</v>
      </c>
      <c r="B13" s="100">
        <v>3040</v>
      </c>
      <c r="C13" s="221"/>
      <c r="D13" s="221"/>
      <c r="E13" s="221"/>
      <c r="F13" s="221">
        <f t="shared" si="0"/>
        <v>0</v>
      </c>
      <c r="G13" s="221"/>
      <c r="H13" s="221"/>
      <c r="I13" s="221"/>
      <c r="J13" s="221"/>
    </row>
    <row r="14" spans="1:10">
      <c r="A14" s="99" t="s">
        <v>84</v>
      </c>
      <c r="B14" s="100">
        <v>3050</v>
      </c>
      <c r="C14" s="221">
        <f>SUM(C15:C17)</f>
        <v>0</v>
      </c>
      <c r="D14" s="221">
        <f>SUM(D15:D17)</f>
        <v>0</v>
      </c>
      <c r="E14" s="221">
        <f>SUM(E15:E17)</f>
        <v>0</v>
      </c>
      <c r="F14" s="221">
        <f t="shared" si="0"/>
        <v>0</v>
      </c>
      <c r="G14" s="221">
        <f>SUM(G15:G17)</f>
        <v>0</v>
      </c>
      <c r="H14" s="221">
        <f>SUM(H15:H17)</f>
        <v>0</v>
      </c>
      <c r="I14" s="221">
        <f>SUM(I15:I17)</f>
        <v>0</v>
      </c>
      <c r="J14" s="221">
        <f>SUM(J15:J17)</f>
        <v>0</v>
      </c>
    </row>
    <row r="15" spans="1:10" ht="20.100000000000001" customHeight="1">
      <c r="A15" s="99" t="s">
        <v>82</v>
      </c>
      <c r="B15" s="92">
        <v>3051</v>
      </c>
      <c r="C15" s="221"/>
      <c r="D15" s="221"/>
      <c r="E15" s="221"/>
      <c r="F15" s="221">
        <f t="shared" si="0"/>
        <v>0</v>
      </c>
      <c r="G15" s="221"/>
      <c r="H15" s="221"/>
      <c r="I15" s="221"/>
      <c r="J15" s="221"/>
    </row>
    <row r="16" spans="1:10" ht="20.100000000000001" customHeight="1">
      <c r="A16" s="99" t="s">
        <v>85</v>
      </c>
      <c r="B16" s="92">
        <v>3052</v>
      </c>
      <c r="C16" s="221"/>
      <c r="D16" s="221"/>
      <c r="E16" s="221"/>
      <c r="F16" s="221">
        <f t="shared" si="0"/>
        <v>0</v>
      </c>
      <c r="G16" s="221"/>
      <c r="H16" s="221"/>
      <c r="I16" s="221"/>
      <c r="J16" s="221"/>
    </row>
    <row r="17" spans="1:10" ht="20.100000000000001" customHeight="1">
      <c r="A17" s="99" t="s">
        <v>106</v>
      </c>
      <c r="B17" s="92">
        <v>3053</v>
      </c>
      <c r="C17" s="221"/>
      <c r="D17" s="221"/>
      <c r="E17" s="221"/>
      <c r="F17" s="221">
        <f t="shared" si="0"/>
        <v>0</v>
      </c>
      <c r="G17" s="221"/>
      <c r="H17" s="221"/>
      <c r="I17" s="221"/>
      <c r="J17" s="221"/>
    </row>
    <row r="18" spans="1:10" ht="20.100000000000001" customHeight="1">
      <c r="A18" s="99" t="s">
        <v>340</v>
      </c>
      <c r="B18" s="100">
        <v>3060</v>
      </c>
      <c r="C18" s="221">
        <v>8</v>
      </c>
      <c r="D18" s="221">
        <v>6</v>
      </c>
      <c r="E18" s="221">
        <v>6</v>
      </c>
      <c r="F18" s="221">
        <f t="shared" si="0"/>
        <v>7</v>
      </c>
      <c r="G18" s="221">
        <v>2</v>
      </c>
      <c r="H18" s="221">
        <v>2</v>
      </c>
      <c r="I18" s="221">
        <v>1</v>
      </c>
      <c r="J18" s="221">
        <v>2</v>
      </c>
    </row>
    <row r="19" spans="1:10" ht="20.100000000000001" customHeight="1">
      <c r="A19" s="118" t="s">
        <v>273</v>
      </c>
      <c r="B19" s="119">
        <v>3100</v>
      </c>
      <c r="C19" s="222">
        <f>SUM(C20:C22,C26,C33,C34)</f>
        <v>-14965</v>
      </c>
      <c r="D19" s="222">
        <f>SUM(D20:D22,D26,D33,D34)</f>
        <v>-16513</v>
      </c>
      <c r="E19" s="222">
        <f>SUM(E20:E22,E26,E33,E34)</f>
        <v>-16513</v>
      </c>
      <c r="F19" s="222">
        <f t="shared" si="0"/>
        <v>-17364</v>
      </c>
      <c r="G19" s="222">
        <f>SUM(G20:G22,G26,G33,G34)</f>
        <v>-5050</v>
      </c>
      <c r="H19" s="222">
        <f>SUM(H20:H22,H26,H33,H34)</f>
        <v>-4174</v>
      </c>
      <c r="I19" s="222">
        <f>SUM(I20:I22,I26,I33,I34)</f>
        <v>-2126</v>
      </c>
      <c r="J19" s="222">
        <f>SUM(J20:J22,J26,J33,J34)</f>
        <v>-6014</v>
      </c>
    </row>
    <row r="20" spans="1:10" ht="20.100000000000001" customHeight="1">
      <c r="A20" s="99" t="s">
        <v>274</v>
      </c>
      <c r="B20" s="100">
        <v>3110</v>
      </c>
      <c r="C20" s="221">
        <v>-9460</v>
      </c>
      <c r="D20" s="221">
        <v>-10221</v>
      </c>
      <c r="E20" s="221">
        <v>-10221</v>
      </c>
      <c r="F20" s="221">
        <f>SUM(G20:J20)</f>
        <v>-10277</v>
      </c>
      <c r="G20" s="221">
        <v>-2787</v>
      </c>
      <c r="H20" s="221">
        <v>-2448</v>
      </c>
      <c r="I20" s="221">
        <v>-1339</v>
      </c>
      <c r="J20" s="221">
        <v>-3703</v>
      </c>
    </row>
    <row r="21" spans="1:10" ht="20.100000000000001" customHeight="1">
      <c r="A21" s="99" t="s">
        <v>275</v>
      </c>
      <c r="B21" s="100">
        <v>3120</v>
      </c>
      <c r="C21" s="221">
        <v>-3507</v>
      </c>
      <c r="D21" s="221">
        <v>-4075</v>
      </c>
      <c r="E21" s="221">
        <v>-4085</v>
      </c>
      <c r="F21" s="221">
        <f>SUM(G21:J21)</f>
        <v>-4562</v>
      </c>
      <c r="G21" s="221">
        <v>-1494</v>
      </c>
      <c r="H21" s="221">
        <v>-1096</v>
      </c>
      <c r="I21" s="221">
        <v>-489</v>
      </c>
      <c r="J21" s="221">
        <v>-1483</v>
      </c>
    </row>
    <row r="22" spans="1:10" ht="20.100000000000001" customHeight="1">
      <c r="A22" s="99" t="s">
        <v>83</v>
      </c>
      <c r="B22" s="100">
        <v>3130</v>
      </c>
      <c r="C22" s="221">
        <f>SUM(C23:C25)</f>
        <v>0</v>
      </c>
      <c r="D22" s="221">
        <f>SUM(D23:D25)</f>
        <v>-10</v>
      </c>
      <c r="E22" s="221">
        <f>SUM(E23:E25)</f>
        <v>0</v>
      </c>
      <c r="F22" s="221">
        <f>SUM(G22:J22)</f>
        <v>0</v>
      </c>
      <c r="G22" s="221">
        <f>SUM(G23:G25)</f>
        <v>0</v>
      </c>
      <c r="H22" s="221">
        <f>SUM(H23:H25)</f>
        <v>0</v>
      </c>
      <c r="I22" s="221">
        <f>SUM(I23:I25)</f>
        <v>0</v>
      </c>
      <c r="J22" s="221">
        <f>SUM(J23:J25)</f>
        <v>0</v>
      </c>
    </row>
    <row r="23" spans="1:10" ht="20.100000000000001" customHeight="1">
      <c r="A23" s="99" t="s">
        <v>82</v>
      </c>
      <c r="B23" s="92">
        <v>3131</v>
      </c>
      <c r="C23" s="221" t="s">
        <v>217</v>
      </c>
      <c r="D23" s="221" t="s">
        <v>217</v>
      </c>
      <c r="E23" s="221" t="s">
        <v>217</v>
      </c>
      <c r="F23" s="221">
        <f t="shared" ref="F23:F37" si="1">SUM(G23:J23)</f>
        <v>0</v>
      </c>
      <c r="G23" s="221" t="s">
        <v>217</v>
      </c>
      <c r="H23" s="221" t="s">
        <v>217</v>
      </c>
      <c r="I23" s="221" t="s">
        <v>217</v>
      </c>
      <c r="J23" s="221" t="s">
        <v>217</v>
      </c>
    </row>
    <row r="24" spans="1:10" ht="20.100000000000001" customHeight="1">
      <c r="A24" s="99" t="s">
        <v>85</v>
      </c>
      <c r="B24" s="92">
        <v>3132</v>
      </c>
      <c r="C24" s="221" t="s">
        <v>217</v>
      </c>
      <c r="D24" s="221" t="s">
        <v>217</v>
      </c>
      <c r="E24" s="221" t="s">
        <v>217</v>
      </c>
      <c r="F24" s="221">
        <f t="shared" si="1"/>
        <v>0</v>
      </c>
      <c r="G24" s="221" t="s">
        <v>217</v>
      </c>
      <c r="H24" s="221" t="s">
        <v>217</v>
      </c>
      <c r="I24" s="221" t="s">
        <v>217</v>
      </c>
      <c r="J24" s="221" t="s">
        <v>217</v>
      </c>
    </row>
    <row r="25" spans="1:10" ht="20.100000000000001" customHeight="1">
      <c r="A25" s="99" t="s">
        <v>463</v>
      </c>
      <c r="B25" s="92">
        <v>3133</v>
      </c>
      <c r="C25" s="221" t="s">
        <v>217</v>
      </c>
      <c r="D25" s="221">
        <v>-10</v>
      </c>
      <c r="E25" s="221" t="s">
        <v>217</v>
      </c>
      <c r="F25" s="221">
        <f t="shared" si="1"/>
        <v>0</v>
      </c>
      <c r="G25" s="221" t="s">
        <v>217</v>
      </c>
      <c r="H25" s="221" t="s">
        <v>217</v>
      </c>
      <c r="I25" s="221" t="s">
        <v>217</v>
      </c>
      <c r="J25" s="221" t="s">
        <v>217</v>
      </c>
    </row>
    <row r="26" spans="1:10" ht="20.100000000000001" customHeight="1">
      <c r="A26" s="99" t="s">
        <v>276</v>
      </c>
      <c r="B26" s="100">
        <v>3140</v>
      </c>
      <c r="C26" s="221">
        <f t="shared" ref="C26:J26" si="2">SUM(C27:C31,C32)</f>
        <v>-1974</v>
      </c>
      <c r="D26" s="221">
        <f t="shared" si="2"/>
        <v>-2191</v>
      </c>
      <c r="E26" s="221">
        <f t="shared" si="2"/>
        <v>-2191</v>
      </c>
      <c r="F26" s="221">
        <f t="shared" si="2"/>
        <v>-2506</v>
      </c>
      <c r="G26" s="221">
        <f t="shared" si="2"/>
        <v>-763</v>
      </c>
      <c r="H26" s="221">
        <f t="shared" si="2"/>
        <v>-626</v>
      </c>
      <c r="I26" s="221">
        <f t="shared" si="2"/>
        <v>-295</v>
      </c>
      <c r="J26" s="221">
        <f t="shared" si="2"/>
        <v>-822</v>
      </c>
    </row>
    <row r="27" spans="1:10" ht="20.100000000000001" customHeight="1">
      <c r="A27" s="99" t="s">
        <v>277</v>
      </c>
      <c r="B27" s="92">
        <v>3141</v>
      </c>
      <c r="C27" s="221">
        <v>-61</v>
      </c>
      <c r="D27" s="221">
        <v>-41</v>
      </c>
      <c r="E27" s="221">
        <v>-41</v>
      </c>
      <c r="F27" s="221">
        <f t="shared" si="1"/>
        <v>-24</v>
      </c>
      <c r="G27" s="221" t="s">
        <v>217</v>
      </c>
      <c r="H27" s="221">
        <v>0</v>
      </c>
      <c r="I27" s="221">
        <v>0</v>
      </c>
      <c r="J27" s="221">
        <v>-24</v>
      </c>
    </row>
    <row r="28" spans="1:10" ht="20.100000000000001" customHeight="1">
      <c r="A28" s="99" t="s">
        <v>278</v>
      </c>
      <c r="B28" s="92">
        <v>3142</v>
      </c>
      <c r="C28" s="221">
        <v>-29</v>
      </c>
      <c r="D28" s="221">
        <v>-60</v>
      </c>
      <c r="E28" s="221">
        <v>-60</v>
      </c>
      <c r="F28" s="221">
        <f t="shared" si="1"/>
        <v>-82</v>
      </c>
      <c r="G28" s="221">
        <v>-22</v>
      </c>
      <c r="H28" s="221">
        <v>-22</v>
      </c>
      <c r="I28" s="221">
        <v>-8</v>
      </c>
      <c r="J28" s="221">
        <v>-30</v>
      </c>
    </row>
    <row r="29" spans="1:10" ht="20.100000000000001" customHeight="1">
      <c r="A29" s="99" t="s">
        <v>78</v>
      </c>
      <c r="B29" s="92">
        <v>3143</v>
      </c>
      <c r="C29" s="221">
        <v>0</v>
      </c>
      <c r="D29" s="221" t="s">
        <v>217</v>
      </c>
      <c r="E29" s="221" t="s">
        <v>217</v>
      </c>
      <c r="F29" s="221">
        <f t="shared" si="1"/>
        <v>0</v>
      </c>
      <c r="G29" s="221" t="s">
        <v>217</v>
      </c>
      <c r="H29" s="221" t="s">
        <v>217</v>
      </c>
      <c r="I29" s="221" t="s">
        <v>217</v>
      </c>
      <c r="J29" s="221" t="s">
        <v>217</v>
      </c>
    </row>
    <row r="30" spans="1:10" ht="20.100000000000001" customHeight="1">
      <c r="A30" s="99" t="s">
        <v>279</v>
      </c>
      <c r="B30" s="92">
        <v>3144</v>
      </c>
      <c r="C30" s="221" t="s">
        <v>217</v>
      </c>
      <c r="D30" s="221" t="s">
        <v>217</v>
      </c>
      <c r="E30" s="221" t="s">
        <v>217</v>
      </c>
      <c r="F30" s="221">
        <f t="shared" si="1"/>
        <v>0</v>
      </c>
      <c r="G30" s="221" t="s">
        <v>217</v>
      </c>
      <c r="H30" s="221" t="s">
        <v>217</v>
      </c>
      <c r="I30" s="221" t="s">
        <v>217</v>
      </c>
      <c r="J30" s="221" t="s">
        <v>217</v>
      </c>
    </row>
    <row r="31" spans="1:10" ht="20.100000000000001" customHeight="1">
      <c r="A31" s="99" t="s">
        <v>77</v>
      </c>
      <c r="B31" s="92">
        <v>3145</v>
      </c>
      <c r="C31" s="221">
        <v>-748</v>
      </c>
      <c r="D31" s="221">
        <v>-850</v>
      </c>
      <c r="E31" s="221">
        <v>-850</v>
      </c>
      <c r="F31" s="221">
        <f t="shared" si="1"/>
        <v>-1028</v>
      </c>
      <c r="G31" s="221">
        <v>-310</v>
      </c>
      <c r="H31" s="221">
        <v>-295</v>
      </c>
      <c r="I31" s="221">
        <v>-96</v>
      </c>
      <c r="J31" s="221">
        <v>-327</v>
      </c>
    </row>
    <row r="32" spans="1:10" ht="20.100000000000001" customHeight="1">
      <c r="A32" s="99" t="s">
        <v>81</v>
      </c>
      <c r="B32" s="92">
        <v>3150</v>
      </c>
      <c r="C32" s="221">
        <v>-1136</v>
      </c>
      <c r="D32" s="221">
        <v>-1240</v>
      </c>
      <c r="E32" s="221">
        <v>-1240</v>
      </c>
      <c r="F32" s="221">
        <f t="shared" si="1"/>
        <v>-1372</v>
      </c>
      <c r="G32" s="221">
        <v>-431</v>
      </c>
      <c r="H32" s="221">
        <v>-309</v>
      </c>
      <c r="I32" s="221">
        <v>-191</v>
      </c>
      <c r="J32" s="221">
        <v>-441</v>
      </c>
    </row>
    <row r="33" spans="1:10" ht="20.100000000000001" customHeight="1">
      <c r="A33" s="99" t="s">
        <v>280</v>
      </c>
      <c r="B33" s="100">
        <v>3160</v>
      </c>
      <c r="C33" s="221" t="s">
        <v>217</v>
      </c>
      <c r="D33" s="221" t="s">
        <v>217</v>
      </c>
      <c r="E33" s="221" t="s">
        <v>217</v>
      </c>
      <c r="F33" s="221">
        <f t="shared" si="1"/>
        <v>0</v>
      </c>
      <c r="G33" s="221" t="s">
        <v>217</v>
      </c>
      <c r="H33" s="221" t="s">
        <v>217</v>
      </c>
      <c r="I33" s="221" t="s">
        <v>217</v>
      </c>
      <c r="J33" s="221" t="s">
        <v>217</v>
      </c>
    </row>
    <row r="34" spans="1:10" ht="20.100000000000001" customHeight="1">
      <c r="A34" s="99" t="s">
        <v>337</v>
      </c>
      <c r="B34" s="100">
        <v>3170</v>
      </c>
      <c r="C34" s="221">
        <v>-24</v>
      </c>
      <c r="D34" s="221">
        <v>-16</v>
      </c>
      <c r="E34" s="221">
        <v>-16</v>
      </c>
      <c r="F34" s="221">
        <f t="shared" si="1"/>
        <v>-19</v>
      </c>
      <c r="G34" s="221">
        <v>-6</v>
      </c>
      <c r="H34" s="221">
        <v>-4</v>
      </c>
      <c r="I34" s="221">
        <v>-3</v>
      </c>
      <c r="J34" s="221">
        <v>-6</v>
      </c>
    </row>
    <row r="35" spans="1:10" ht="20.100000000000001" customHeight="1">
      <c r="A35" s="118" t="s">
        <v>231</v>
      </c>
      <c r="B35" s="119">
        <v>3195</v>
      </c>
      <c r="C35" s="222">
        <f>SUM(C8,C19)</f>
        <v>708</v>
      </c>
      <c r="D35" s="222">
        <f>SUM(D8,D19)</f>
        <v>-20</v>
      </c>
      <c r="E35" s="222">
        <f>SUM(E8,E19)</f>
        <v>-20</v>
      </c>
      <c r="F35" s="222">
        <f t="shared" si="1"/>
        <v>43</v>
      </c>
      <c r="G35" s="222">
        <f>SUM(G8,G19)</f>
        <v>-68</v>
      </c>
      <c r="H35" s="222">
        <f>SUM(H8,H19)</f>
        <v>58</v>
      </c>
      <c r="I35" s="222">
        <f>SUM(I8,I19)</f>
        <v>165</v>
      </c>
      <c r="J35" s="222">
        <f>SUM(J8,J19)</f>
        <v>-112</v>
      </c>
    </row>
    <row r="36" spans="1:10" ht="20.100000000000001" customHeight="1">
      <c r="A36" s="136" t="s">
        <v>127</v>
      </c>
      <c r="B36" s="136"/>
      <c r="C36" s="229"/>
      <c r="D36" s="229"/>
      <c r="E36" s="229"/>
      <c r="F36" s="229"/>
      <c r="G36" s="229"/>
      <c r="H36" s="229"/>
      <c r="I36" s="229"/>
      <c r="J36" s="230"/>
    </row>
    <row r="37" spans="1:10" ht="20.100000000000001" customHeight="1">
      <c r="A37" s="139" t="s">
        <v>281</v>
      </c>
      <c r="B37" s="140">
        <v>3200</v>
      </c>
      <c r="C37" s="222">
        <f>SUM(C38:C41)</f>
        <v>0</v>
      </c>
      <c r="D37" s="222">
        <f>SUM(D38:D41)</f>
        <v>0</v>
      </c>
      <c r="E37" s="222">
        <f>SUM(E38:E41)</f>
        <v>0</v>
      </c>
      <c r="F37" s="222">
        <f t="shared" si="1"/>
        <v>0</v>
      </c>
      <c r="G37" s="222">
        <f>SUM(G38:G41)</f>
        <v>0</v>
      </c>
      <c r="H37" s="222">
        <f>SUM(H38:H41)</f>
        <v>0</v>
      </c>
      <c r="I37" s="222">
        <f>SUM(I38:I41)</f>
        <v>0</v>
      </c>
      <c r="J37" s="222">
        <f>SUM(J38:J41)</f>
        <v>0</v>
      </c>
    </row>
    <row r="38" spans="1:10" ht="20.100000000000001" customHeight="1">
      <c r="A38" s="99" t="s">
        <v>282</v>
      </c>
      <c r="B38" s="92">
        <v>3210</v>
      </c>
      <c r="C38" s="221"/>
      <c r="D38" s="221"/>
      <c r="E38" s="221"/>
      <c r="F38" s="221">
        <f>SUM(G38:J38)</f>
        <v>0</v>
      </c>
      <c r="G38" s="221"/>
      <c r="H38" s="221"/>
      <c r="I38" s="221"/>
      <c r="J38" s="221"/>
    </row>
    <row r="39" spans="1:10" ht="20.100000000000001" customHeight="1">
      <c r="A39" s="99" t="s">
        <v>283</v>
      </c>
      <c r="B39" s="100">
        <v>3220</v>
      </c>
      <c r="C39" s="221"/>
      <c r="D39" s="221"/>
      <c r="E39" s="221"/>
      <c r="F39" s="221">
        <f>SUM(G39:J39)</f>
        <v>0</v>
      </c>
      <c r="G39" s="221"/>
      <c r="H39" s="221"/>
      <c r="I39" s="221"/>
      <c r="J39" s="221"/>
    </row>
    <row r="40" spans="1:10" ht="20.100000000000001" customHeight="1">
      <c r="A40" s="99" t="s">
        <v>48</v>
      </c>
      <c r="B40" s="100">
        <v>3230</v>
      </c>
      <c r="C40" s="221"/>
      <c r="D40" s="221"/>
      <c r="E40" s="221"/>
      <c r="F40" s="221">
        <f>SUM(G40:J40)</f>
        <v>0</v>
      </c>
      <c r="G40" s="221"/>
      <c r="H40" s="221"/>
      <c r="I40" s="221"/>
      <c r="J40" s="221"/>
    </row>
    <row r="41" spans="1:10" ht="20.100000000000001" customHeight="1">
      <c r="A41" s="99" t="s">
        <v>340</v>
      </c>
      <c r="B41" s="100">
        <v>3240</v>
      </c>
      <c r="C41" s="221"/>
      <c r="D41" s="221"/>
      <c r="E41" s="221"/>
      <c r="F41" s="221"/>
      <c r="G41" s="221"/>
      <c r="H41" s="221"/>
      <c r="I41" s="221"/>
      <c r="J41" s="221"/>
    </row>
    <row r="42" spans="1:10" ht="20.100000000000001" customHeight="1">
      <c r="A42" s="118" t="s">
        <v>284</v>
      </c>
      <c r="B42" s="119">
        <v>3255</v>
      </c>
      <c r="C42" s="222">
        <f>SUM(C43:C47)</f>
        <v>-215</v>
      </c>
      <c r="D42" s="222">
        <f>SUM(D43:D47)</f>
        <v>-298</v>
      </c>
      <c r="E42" s="222">
        <f>SUM(E43:E47)</f>
        <v>-70</v>
      </c>
      <c r="F42" s="222">
        <f>SUM(G42:J42)</f>
        <v>-114</v>
      </c>
      <c r="G42" s="222">
        <f>SUM(G43:G47)</f>
        <v>-38</v>
      </c>
      <c r="H42" s="222">
        <f>SUM(H43:H47)</f>
        <v>0</v>
      </c>
      <c r="I42" s="222">
        <f>SUM(I43:I47)</f>
        <v>-38</v>
      </c>
      <c r="J42" s="222">
        <f>SUM(J43:J47)</f>
        <v>-38</v>
      </c>
    </row>
    <row r="43" spans="1:10" ht="20.100000000000001" customHeight="1">
      <c r="A43" s="99" t="s">
        <v>341</v>
      </c>
      <c r="B43" s="100">
        <v>3260</v>
      </c>
      <c r="C43" s="221">
        <v>-215</v>
      </c>
      <c r="D43" s="221">
        <v>-298</v>
      </c>
      <c r="E43" s="221">
        <v>-70</v>
      </c>
      <c r="F43" s="221">
        <f t="shared" ref="F43:F62" si="3">SUM(G43:J43)</f>
        <v>-114</v>
      </c>
      <c r="G43" s="221">
        <v>-38</v>
      </c>
      <c r="H43" s="221" t="s">
        <v>217</v>
      </c>
      <c r="I43" s="221">
        <v>-38</v>
      </c>
      <c r="J43" s="221">
        <v>-38</v>
      </c>
    </row>
    <row r="44" spans="1:10" ht="20.100000000000001" customHeight="1">
      <c r="A44" s="99" t="s">
        <v>342</v>
      </c>
      <c r="B44" s="100">
        <v>3265</v>
      </c>
      <c r="C44" s="221" t="s">
        <v>217</v>
      </c>
      <c r="D44" s="221" t="s">
        <v>217</v>
      </c>
      <c r="E44" s="221" t="s">
        <v>217</v>
      </c>
      <c r="F44" s="221">
        <f t="shared" si="3"/>
        <v>0</v>
      </c>
      <c r="G44" s="221" t="s">
        <v>217</v>
      </c>
      <c r="H44" s="221" t="s">
        <v>217</v>
      </c>
      <c r="I44" s="221" t="s">
        <v>217</v>
      </c>
      <c r="J44" s="221" t="s">
        <v>217</v>
      </c>
    </row>
    <row r="45" spans="1:10" ht="20.100000000000001" customHeight="1">
      <c r="A45" s="99" t="s">
        <v>343</v>
      </c>
      <c r="B45" s="100">
        <v>3270</v>
      </c>
      <c r="C45" s="221" t="s">
        <v>217</v>
      </c>
      <c r="D45" s="221" t="s">
        <v>217</v>
      </c>
      <c r="E45" s="221" t="s">
        <v>217</v>
      </c>
      <c r="F45" s="221">
        <f t="shared" si="3"/>
        <v>0</v>
      </c>
      <c r="G45" s="221" t="s">
        <v>217</v>
      </c>
      <c r="H45" s="221" t="s">
        <v>217</v>
      </c>
      <c r="I45" s="221" t="s">
        <v>217</v>
      </c>
      <c r="J45" s="221" t="s">
        <v>217</v>
      </c>
    </row>
    <row r="46" spans="1:10" ht="20.100000000000001" customHeight="1">
      <c r="A46" s="99" t="s">
        <v>49</v>
      </c>
      <c r="B46" s="100">
        <v>3275</v>
      </c>
      <c r="C46" s="221" t="s">
        <v>217</v>
      </c>
      <c r="D46" s="221" t="s">
        <v>217</v>
      </c>
      <c r="E46" s="221" t="s">
        <v>217</v>
      </c>
      <c r="F46" s="221">
        <f t="shared" si="3"/>
        <v>0</v>
      </c>
      <c r="G46" s="221" t="s">
        <v>217</v>
      </c>
      <c r="H46" s="221" t="s">
        <v>217</v>
      </c>
      <c r="I46" s="221" t="s">
        <v>217</v>
      </c>
      <c r="J46" s="221" t="s">
        <v>217</v>
      </c>
    </row>
    <row r="47" spans="1:10" ht="20.100000000000001" customHeight="1">
      <c r="A47" s="99" t="s">
        <v>337</v>
      </c>
      <c r="B47" s="100">
        <v>3280</v>
      </c>
      <c r="C47" s="221" t="s">
        <v>217</v>
      </c>
      <c r="D47" s="221" t="s">
        <v>217</v>
      </c>
      <c r="E47" s="221" t="s">
        <v>217</v>
      </c>
      <c r="F47" s="221">
        <f t="shared" si="3"/>
        <v>0</v>
      </c>
      <c r="G47" s="221" t="s">
        <v>217</v>
      </c>
      <c r="H47" s="221" t="s">
        <v>217</v>
      </c>
      <c r="I47" s="221" t="s">
        <v>217</v>
      </c>
      <c r="J47" s="221" t="s">
        <v>217</v>
      </c>
    </row>
    <row r="48" spans="1:10" ht="20.100000000000001" customHeight="1">
      <c r="A48" s="141" t="s">
        <v>128</v>
      </c>
      <c r="B48" s="142">
        <v>3295</v>
      </c>
      <c r="C48" s="222">
        <f>SUM(C37,C42)</f>
        <v>-215</v>
      </c>
      <c r="D48" s="222">
        <f>SUM(D37,D42)</f>
        <v>-298</v>
      </c>
      <c r="E48" s="222">
        <f>SUM(E37,E42)</f>
        <v>-70</v>
      </c>
      <c r="F48" s="222">
        <f t="shared" si="3"/>
        <v>-114</v>
      </c>
      <c r="G48" s="222">
        <f>SUM(G37,G42)</f>
        <v>-38</v>
      </c>
      <c r="H48" s="222">
        <f>SUM(H37,H42)</f>
        <v>0</v>
      </c>
      <c r="I48" s="222">
        <f>SUM(I37,I42)</f>
        <v>-38</v>
      </c>
      <c r="J48" s="222">
        <f>SUM(J37,J42)</f>
        <v>-38</v>
      </c>
    </row>
    <row r="49" spans="1:10" ht="20.100000000000001" customHeight="1">
      <c r="A49" s="136" t="s">
        <v>129</v>
      </c>
      <c r="B49" s="136"/>
      <c r="C49" s="229"/>
      <c r="D49" s="229"/>
      <c r="E49" s="229"/>
      <c r="F49" s="229"/>
      <c r="G49" s="229"/>
      <c r="H49" s="229"/>
      <c r="I49" s="229"/>
      <c r="J49" s="230"/>
    </row>
    <row r="50" spans="1:10" ht="20.100000000000001" customHeight="1">
      <c r="A50" s="118" t="s">
        <v>285</v>
      </c>
      <c r="B50" s="119">
        <v>3300</v>
      </c>
      <c r="C50" s="222">
        <f>SUM(C51,C52,C56)</f>
        <v>0</v>
      </c>
      <c r="D50" s="222">
        <f>SUM(D51,D52,D56)</f>
        <v>0</v>
      </c>
      <c r="E50" s="222">
        <f>SUM(E51,E52,E56)</f>
        <v>0</v>
      </c>
      <c r="F50" s="222">
        <f t="shared" si="3"/>
        <v>0</v>
      </c>
      <c r="G50" s="222">
        <f>SUM(G51,G52,G56)</f>
        <v>0</v>
      </c>
      <c r="H50" s="222">
        <f>SUM(H51,H52,H56)</f>
        <v>0</v>
      </c>
      <c r="I50" s="222">
        <f>SUM(I51,I52,I56)</f>
        <v>0</v>
      </c>
      <c r="J50" s="222">
        <f>SUM(J51,J52,J56)</f>
        <v>0</v>
      </c>
    </row>
    <row r="51" spans="1:10" ht="20.100000000000001" customHeight="1">
      <c r="A51" s="99" t="s">
        <v>286</v>
      </c>
      <c r="B51" s="100">
        <v>3310</v>
      </c>
      <c r="C51" s="221"/>
      <c r="D51" s="221"/>
      <c r="E51" s="221"/>
      <c r="F51" s="221">
        <f t="shared" si="3"/>
        <v>0</v>
      </c>
      <c r="G51" s="221">
        <f>'VII Статутн капіт'!G9</f>
        <v>0</v>
      </c>
      <c r="H51" s="221">
        <f>'VII Статутн капіт'!H9</f>
        <v>0</v>
      </c>
      <c r="I51" s="221">
        <f>'VII Статутн капіт'!I9</f>
        <v>0</v>
      </c>
      <c r="J51" s="221">
        <f>'VII Статутн капіт'!J9</f>
        <v>0</v>
      </c>
    </row>
    <row r="52" spans="1:10" ht="20.100000000000001" customHeight="1">
      <c r="A52" s="99" t="s">
        <v>287</v>
      </c>
      <c r="B52" s="100">
        <v>3320</v>
      </c>
      <c r="C52" s="221">
        <f>SUM(C53:C55)</f>
        <v>0</v>
      </c>
      <c r="D52" s="221">
        <f>SUM(D53:D55)</f>
        <v>0</v>
      </c>
      <c r="E52" s="221">
        <f>SUM(E53:E55)</f>
        <v>0</v>
      </c>
      <c r="F52" s="221">
        <f t="shared" si="3"/>
        <v>0</v>
      </c>
      <c r="G52" s="221">
        <f>SUM(G53:G55)</f>
        <v>0</v>
      </c>
      <c r="H52" s="221">
        <f>SUM(H53:H55)</f>
        <v>0</v>
      </c>
      <c r="I52" s="221">
        <f>SUM(I53:I55)</f>
        <v>0</v>
      </c>
      <c r="J52" s="221">
        <f>SUM(J53:J55)</f>
        <v>0</v>
      </c>
    </row>
    <row r="53" spans="1:10" ht="20.100000000000001" customHeight="1">
      <c r="A53" s="99" t="s">
        <v>82</v>
      </c>
      <c r="B53" s="92">
        <v>3321</v>
      </c>
      <c r="C53" s="221"/>
      <c r="D53" s="221"/>
      <c r="E53" s="221"/>
      <c r="F53" s="221">
        <f t="shared" si="3"/>
        <v>0</v>
      </c>
      <c r="G53" s="221"/>
      <c r="H53" s="221"/>
      <c r="I53" s="221"/>
      <c r="J53" s="221"/>
    </row>
    <row r="54" spans="1:10" ht="20.100000000000001" customHeight="1">
      <c r="A54" s="99" t="s">
        <v>85</v>
      </c>
      <c r="B54" s="92">
        <v>3322</v>
      </c>
      <c r="C54" s="221"/>
      <c r="D54" s="221"/>
      <c r="E54" s="221"/>
      <c r="F54" s="221">
        <f t="shared" si="3"/>
        <v>0</v>
      </c>
      <c r="G54" s="221"/>
      <c r="H54" s="221"/>
      <c r="I54" s="221"/>
      <c r="J54" s="221"/>
    </row>
    <row r="55" spans="1:10" ht="20.100000000000001" customHeight="1">
      <c r="A55" s="99" t="s">
        <v>106</v>
      </c>
      <c r="B55" s="92">
        <v>3323</v>
      </c>
      <c r="C55" s="221"/>
      <c r="D55" s="221"/>
      <c r="E55" s="221"/>
      <c r="F55" s="221">
        <f t="shared" si="3"/>
        <v>0</v>
      </c>
      <c r="G55" s="221"/>
      <c r="H55" s="221"/>
      <c r="I55" s="221"/>
      <c r="J55" s="221"/>
    </row>
    <row r="56" spans="1:10" ht="20.100000000000001" customHeight="1">
      <c r="A56" s="99" t="s">
        <v>340</v>
      </c>
      <c r="B56" s="100">
        <v>3340</v>
      </c>
      <c r="C56" s="221"/>
      <c r="D56" s="221"/>
      <c r="E56" s="221"/>
      <c r="F56" s="221">
        <f t="shared" si="3"/>
        <v>0</v>
      </c>
      <c r="G56" s="221"/>
      <c r="H56" s="221"/>
      <c r="I56" s="221"/>
      <c r="J56" s="221"/>
    </row>
    <row r="57" spans="1:10" ht="20.100000000000001" customHeight="1">
      <c r="A57" s="118" t="s">
        <v>288</v>
      </c>
      <c r="B57" s="119">
        <v>3345</v>
      </c>
      <c r="C57" s="222">
        <f>SUM(C58,C59,C63,C64)</f>
        <v>-42</v>
      </c>
      <c r="D57" s="222">
        <f>SUM(D58,D59,D63,D64)</f>
        <v>-5</v>
      </c>
      <c r="E57" s="222">
        <f>SUM(E58,E59,E63,E64)</f>
        <v>-5</v>
      </c>
      <c r="F57" s="222">
        <f t="shared" si="3"/>
        <v>-5</v>
      </c>
      <c r="G57" s="222">
        <f>SUM(G58,G59,G63,G64)</f>
        <v>0</v>
      </c>
      <c r="H57" s="222">
        <f>SUM(H58,H59,H63,H64)</f>
        <v>-2</v>
      </c>
      <c r="I57" s="222">
        <f>SUM(I58,I59,I63,I64)</f>
        <v>-3</v>
      </c>
      <c r="J57" s="222">
        <f>SUM(J58,J59,J63,J64)</f>
        <v>0</v>
      </c>
    </row>
    <row r="58" spans="1:10" ht="20.100000000000001" customHeight="1">
      <c r="A58" s="99" t="s">
        <v>289</v>
      </c>
      <c r="B58" s="100">
        <v>3350</v>
      </c>
      <c r="C58" s="221" t="s">
        <v>217</v>
      </c>
      <c r="D58" s="221" t="s">
        <v>217</v>
      </c>
      <c r="E58" s="221" t="s">
        <v>217</v>
      </c>
      <c r="F58" s="221">
        <f>SUM(G58:J58)</f>
        <v>0</v>
      </c>
      <c r="G58" s="221" t="s">
        <v>217</v>
      </c>
      <c r="H58" s="221" t="s">
        <v>217</v>
      </c>
      <c r="I58" s="221" t="s">
        <v>217</v>
      </c>
      <c r="J58" s="221" t="s">
        <v>217</v>
      </c>
    </row>
    <row r="59" spans="1:10" ht="20.100000000000001" customHeight="1">
      <c r="A59" s="99" t="s">
        <v>290</v>
      </c>
      <c r="B59" s="92">
        <v>3360</v>
      </c>
      <c r="C59" s="221">
        <f>SUM(C60:C62)</f>
        <v>0</v>
      </c>
      <c r="D59" s="221">
        <f>SUM(D60:D62)</f>
        <v>0</v>
      </c>
      <c r="E59" s="221">
        <f>SUM(E60:E62)</f>
        <v>0</v>
      </c>
      <c r="F59" s="221">
        <f t="shared" si="3"/>
        <v>0</v>
      </c>
      <c r="G59" s="221">
        <f>SUM(G60:G62)</f>
        <v>0</v>
      </c>
      <c r="H59" s="221">
        <f>SUM(H60:H62)</f>
        <v>0</v>
      </c>
      <c r="I59" s="221">
        <f>SUM(I60:I62)</f>
        <v>0</v>
      </c>
      <c r="J59" s="221">
        <f>SUM(J60:J62)</f>
        <v>0</v>
      </c>
    </row>
    <row r="60" spans="1:10" ht="20.100000000000001" customHeight="1">
      <c r="A60" s="99" t="s">
        <v>82</v>
      </c>
      <c r="B60" s="92">
        <v>3361</v>
      </c>
      <c r="C60" s="221" t="s">
        <v>217</v>
      </c>
      <c r="D60" s="221" t="s">
        <v>217</v>
      </c>
      <c r="E60" s="221" t="s">
        <v>217</v>
      </c>
      <c r="F60" s="221">
        <f t="shared" si="3"/>
        <v>0</v>
      </c>
      <c r="G60" s="221" t="s">
        <v>217</v>
      </c>
      <c r="H60" s="221" t="s">
        <v>217</v>
      </c>
      <c r="I60" s="221" t="s">
        <v>217</v>
      </c>
      <c r="J60" s="221" t="s">
        <v>217</v>
      </c>
    </row>
    <row r="61" spans="1:10" ht="20.100000000000001" customHeight="1">
      <c r="A61" s="99" t="s">
        <v>85</v>
      </c>
      <c r="B61" s="92">
        <v>3362</v>
      </c>
      <c r="C61" s="221" t="s">
        <v>217</v>
      </c>
      <c r="D61" s="221" t="s">
        <v>217</v>
      </c>
      <c r="E61" s="221" t="s">
        <v>217</v>
      </c>
      <c r="F61" s="221">
        <f t="shared" si="3"/>
        <v>0</v>
      </c>
      <c r="G61" s="221" t="s">
        <v>217</v>
      </c>
      <c r="H61" s="221" t="s">
        <v>217</v>
      </c>
      <c r="I61" s="221" t="s">
        <v>217</v>
      </c>
      <c r="J61" s="221" t="s">
        <v>217</v>
      </c>
    </row>
    <row r="62" spans="1:10" ht="20.100000000000001" customHeight="1">
      <c r="A62" s="99" t="s">
        <v>106</v>
      </c>
      <c r="B62" s="92">
        <v>3363</v>
      </c>
      <c r="C62" s="221" t="s">
        <v>217</v>
      </c>
      <c r="D62" s="221" t="s">
        <v>217</v>
      </c>
      <c r="E62" s="221" t="s">
        <v>217</v>
      </c>
      <c r="F62" s="221">
        <f t="shared" si="3"/>
        <v>0</v>
      </c>
      <c r="G62" s="221" t="s">
        <v>217</v>
      </c>
      <c r="H62" s="221" t="s">
        <v>217</v>
      </c>
      <c r="I62" s="221" t="s">
        <v>217</v>
      </c>
      <c r="J62" s="221" t="s">
        <v>217</v>
      </c>
    </row>
    <row r="63" spans="1:10" ht="20.100000000000001" customHeight="1">
      <c r="A63" s="99" t="s">
        <v>479</v>
      </c>
      <c r="B63" s="92">
        <v>3370</v>
      </c>
      <c r="C63" s="221">
        <v>-42</v>
      </c>
      <c r="D63" s="221">
        <v>-5</v>
      </c>
      <c r="E63" s="221">
        <v>-5</v>
      </c>
      <c r="F63" s="221">
        <f>SUM(G63:J63)</f>
        <v>-5</v>
      </c>
      <c r="G63" s="221" t="s">
        <v>217</v>
      </c>
      <c r="H63" s="221">
        <v>-2</v>
      </c>
      <c r="I63" s="221">
        <v>-3</v>
      </c>
      <c r="J63" s="221" t="s">
        <v>462</v>
      </c>
    </row>
    <row r="64" spans="1:10" ht="20.100000000000001" customHeight="1">
      <c r="A64" s="99" t="s">
        <v>337</v>
      </c>
      <c r="B64" s="100">
        <v>3380</v>
      </c>
      <c r="C64" s="221" t="s">
        <v>217</v>
      </c>
      <c r="D64" s="221" t="s">
        <v>217</v>
      </c>
      <c r="E64" s="221" t="s">
        <v>217</v>
      </c>
      <c r="F64" s="221">
        <f>SUM(G64:J64)</f>
        <v>0</v>
      </c>
      <c r="G64" s="221" t="s">
        <v>217</v>
      </c>
      <c r="H64" s="221" t="s">
        <v>217</v>
      </c>
      <c r="I64" s="221" t="s">
        <v>217</v>
      </c>
      <c r="J64" s="221" t="s">
        <v>217</v>
      </c>
    </row>
    <row r="65" spans="1:10" ht="20.100000000000001" customHeight="1">
      <c r="A65" s="118" t="s">
        <v>130</v>
      </c>
      <c r="B65" s="119">
        <v>3395</v>
      </c>
      <c r="C65" s="222">
        <f>SUM(C50,C57)</f>
        <v>-42</v>
      </c>
      <c r="D65" s="222">
        <f t="shared" ref="D65:J65" si="4">SUM(D50,D57)</f>
        <v>-5</v>
      </c>
      <c r="E65" s="222">
        <f t="shared" si="4"/>
        <v>-5</v>
      </c>
      <c r="F65" s="222">
        <f>SUM(G65:J65)</f>
        <v>-5</v>
      </c>
      <c r="G65" s="222">
        <f t="shared" si="4"/>
        <v>0</v>
      </c>
      <c r="H65" s="222">
        <f t="shared" si="4"/>
        <v>-2</v>
      </c>
      <c r="I65" s="222">
        <f t="shared" si="4"/>
        <v>-3</v>
      </c>
      <c r="J65" s="222">
        <f t="shared" si="4"/>
        <v>0</v>
      </c>
    </row>
    <row r="66" spans="1:10" ht="20.100000000000001" customHeight="1">
      <c r="A66" s="118" t="s">
        <v>30</v>
      </c>
      <c r="B66" s="119">
        <v>3400</v>
      </c>
      <c r="C66" s="222">
        <f t="shared" ref="C66:J66" si="5">SUM(C35,C48,C65)</f>
        <v>451</v>
      </c>
      <c r="D66" s="222">
        <f t="shared" si="5"/>
        <v>-323</v>
      </c>
      <c r="E66" s="222">
        <f t="shared" si="5"/>
        <v>-95</v>
      </c>
      <c r="F66" s="222">
        <f t="shared" si="5"/>
        <v>-76</v>
      </c>
      <c r="G66" s="222">
        <f t="shared" si="5"/>
        <v>-106</v>
      </c>
      <c r="H66" s="222">
        <f t="shared" si="5"/>
        <v>56</v>
      </c>
      <c r="I66" s="222">
        <f t="shared" si="5"/>
        <v>124</v>
      </c>
      <c r="J66" s="222">
        <f t="shared" si="5"/>
        <v>-150</v>
      </c>
    </row>
    <row r="67" spans="1:10" s="14" customFormat="1" ht="20.100000000000001" customHeight="1">
      <c r="A67" s="99" t="s">
        <v>230</v>
      </c>
      <c r="B67" s="100">
        <v>3405</v>
      </c>
      <c r="C67" s="221">
        <v>67</v>
      </c>
      <c r="D67" s="221">
        <v>525</v>
      </c>
      <c r="E67" s="221">
        <v>525</v>
      </c>
      <c r="F67" s="221">
        <v>202</v>
      </c>
      <c r="G67" s="221">
        <v>202</v>
      </c>
      <c r="H67" s="221">
        <v>96</v>
      </c>
      <c r="I67" s="221">
        <v>152</v>
      </c>
      <c r="J67" s="221">
        <v>276</v>
      </c>
    </row>
    <row r="68" spans="1:10" s="14" customFormat="1" ht="20.100000000000001" customHeight="1">
      <c r="A68" s="104" t="s">
        <v>132</v>
      </c>
      <c r="B68" s="100">
        <v>3410</v>
      </c>
      <c r="C68" s="221"/>
      <c r="D68" s="221"/>
      <c r="E68" s="221"/>
      <c r="F68" s="221">
        <f>SUM(G68:J68)</f>
        <v>0</v>
      </c>
      <c r="G68" s="221"/>
      <c r="H68" s="221"/>
      <c r="I68" s="221"/>
      <c r="J68" s="221"/>
    </row>
    <row r="69" spans="1:10" s="14" customFormat="1" ht="20.100000000000001" customHeight="1">
      <c r="A69" s="218" t="s">
        <v>233</v>
      </c>
      <c r="B69" s="119">
        <v>3415</v>
      </c>
      <c r="C69" s="222">
        <f t="shared" ref="C69:J69" si="6">SUM(C67,C66,C68)</f>
        <v>518</v>
      </c>
      <c r="D69" s="222">
        <f t="shared" si="6"/>
        <v>202</v>
      </c>
      <c r="E69" s="222">
        <v>202</v>
      </c>
      <c r="F69" s="222">
        <f t="shared" si="6"/>
        <v>126</v>
      </c>
      <c r="G69" s="222">
        <f t="shared" si="6"/>
        <v>96</v>
      </c>
      <c r="H69" s="222">
        <f t="shared" si="6"/>
        <v>152</v>
      </c>
      <c r="I69" s="222">
        <f t="shared" si="6"/>
        <v>276</v>
      </c>
      <c r="J69" s="222">
        <f t="shared" si="6"/>
        <v>126</v>
      </c>
    </row>
    <row r="70" spans="1:10" s="14" customFormat="1" ht="20.100000000000001" customHeight="1">
      <c r="A70" s="74"/>
      <c r="B70" s="143"/>
      <c r="C70" s="144"/>
      <c r="D70" s="145"/>
      <c r="E70" s="145"/>
      <c r="F70" s="146"/>
      <c r="G70" s="145"/>
      <c r="H70" s="145"/>
      <c r="I70" s="145"/>
      <c r="J70" s="145"/>
    </row>
    <row r="71" spans="1:10" s="14" customFormat="1" ht="20.100000000000001" customHeight="1">
      <c r="A71" s="74"/>
      <c r="B71" s="143"/>
      <c r="C71" s="144"/>
      <c r="D71" s="145"/>
      <c r="E71" s="145"/>
      <c r="F71" s="146"/>
      <c r="G71" s="145"/>
      <c r="H71" s="145"/>
      <c r="I71" s="145"/>
      <c r="J71" s="145"/>
    </row>
    <row r="72" spans="1:10" s="14" customFormat="1" ht="20.100000000000001" customHeight="1">
      <c r="A72" s="74"/>
      <c r="B72" s="143"/>
      <c r="C72" s="144"/>
      <c r="D72" s="145"/>
      <c r="E72" s="145"/>
      <c r="F72" s="146"/>
      <c r="G72" s="145"/>
      <c r="H72" s="145"/>
      <c r="I72" s="145"/>
      <c r="J72" s="145"/>
    </row>
    <row r="73" spans="1:10" s="3" customFormat="1" ht="20.100000000000001" customHeight="1">
      <c r="A73" s="215" t="s">
        <v>474</v>
      </c>
      <c r="B73" s="128"/>
      <c r="C73" s="292" t="s">
        <v>95</v>
      </c>
      <c r="D73" s="293"/>
      <c r="E73" s="293"/>
      <c r="F73" s="293"/>
      <c r="G73" s="129"/>
      <c r="H73" s="280" t="s">
        <v>460</v>
      </c>
      <c r="I73" s="280"/>
      <c r="J73" s="280"/>
    </row>
    <row r="74" spans="1:10" ht="20.100000000000001" customHeight="1">
      <c r="A74" s="203" t="s">
        <v>473</v>
      </c>
      <c r="B74" s="89"/>
      <c r="C74" s="245" t="s">
        <v>72</v>
      </c>
      <c r="D74" s="245"/>
      <c r="E74" s="245"/>
      <c r="F74" s="245"/>
      <c r="G74" s="85"/>
      <c r="H74" s="246" t="s">
        <v>91</v>
      </c>
      <c r="I74" s="246"/>
      <c r="J74" s="246"/>
    </row>
    <row r="75" spans="1:10">
      <c r="A75" s="74"/>
      <c r="B75" s="74"/>
      <c r="C75" s="88"/>
      <c r="D75" s="74"/>
      <c r="E75" s="74"/>
      <c r="F75" s="74"/>
      <c r="G75" s="74"/>
      <c r="H75" s="74"/>
      <c r="I75" s="74"/>
      <c r="J75" s="74"/>
    </row>
    <row r="76" spans="1:10">
      <c r="A76" s="74"/>
      <c r="B76" s="74"/>
      <c r="C76" s="88"/>
      <c r="D76" s="74"/>
      <c r="E76" s="74"/>
      <c r="F76" s="74"/>
      <c r="G76" s="74"/>
      <c r="H76" s="74"/>
      <c r="I76" s="74"/>
      <c r="J76" s="74"/>
    </row>
    <row r="77" spans="1:10">
      <c r="A77" s="74"/>
      <c r="B77" s="74"/>
      <c r="C77" s="88"/>
      <c r="D77" s="74"/>
      <c r="E77" s="74"/>
      <c r="F77" s="74"/>
      <c r="G77" s="74"/>
      <c r="H77" s="74"/>
      <c r="I77" s="74"/>
      <c r="J77" s="74"/>
    </row>
    <row r="78" spans="1:10">
      <c r="A78" s="74"/>
      <c r="B78" s="74"/>
      <c r="C78" s="88"/>
      <c r="D78" s="74"/>
      <c r="E78" s="74"/>
      <c r="F78" s="74"/>
      <c r="G78" s="74"/>
      <c r="H78" s="74"/>
      <c r="I78" s="74"/>
      <c r="J78" s="74"/>
    </row>
    <row r="79" spans="1:10">
      <c r="A79" s="74"/>
      <c r="B79" s="74"/>
      <c r="C79" s="88"/>
      <c r="D79" s="74"/>
      <c r="E79" s="74"/>
      <c r="F79" s="74"/>
      <c r="G79" s="74"/>
      <c r="H79" s="74"/>
      <c r="I79" s="74"/>
      <c r="J79" s="74"/>
    </row>
    <row r="80" spans="1:10">
      <c r="A80" s="74"/>
      <c r="B80" s="74"/>
      <c r="C80" s="88"/>
      <c r="D80" s="74"/>
      <c r="E80" s="74"/>
      <c r="F80" s="74"/>
      <c r="G80" s="74"/>
      <c r="H80" s="74"/>
      <c r="I80" s="74"/>
      <c r="J80" s="74"/>
    </row>
    <row r="81" spans="1:10">
      <c r="A81" s="74"/>
      <c r="B81" s="74"/>
      <c r="C81" s="88"/>
      <c r="D81" s="74"/>
      <c r="E81" s="74"/>
      <c r="F81" s="74"/>
      <c r="G81" s="74"/>
      <c r="H81" s="74"/>
      <c r="I81" s="74"/>
      <c r="J81" s="74"/>
    </row>
    <row r="82" spans="1:10">
      <c r="A82" s="74"/>
      <c r="B82" s="74"/>
      <c r="C82" s="88"/>
      <c r="D82" s="74"/>
      <c r="E82" s="74"/>
      <c r="F82" s="74"/>
      <c r="G82" s="74"/>
      <c r="H82" s="74"/>
      <c r="I82" s="74"/>
      <c r="J82" s="74"/>
    </row>
    <row r="83" spans="1:10">
      <c r="A83" s="74"/>
      <c r="B83" s="74"/>
      <c r="C83" s="88"/>
      <c r="D83" s="74"/>
      <c r="E83" s="74"/>
      <c r="F83" s="74"/>
      <c r="G83" s="74"/>
      <c r="H83" s="74"/>
      <c r="I83" s="74"/>
      <c r="J83" s="74"/>
    </row>
    <row r="84" spans="1:10">
      <c r="A84" s="74"/>
      <c r="B84" s="74"/>
      <c r="C84" s="88"/>
      <c r="D84" s="74"/>
      <c r="E84" s="74"/>
      <c r="F84" s="74"/>
      <c r="G84" s="74"/>
      <c r="H84" s="74"/>
      <c r="I84" s="74"/>
      <c r="J84" s="74"/>
    </row>
    <row r="85" spans="1:10">
      <c r="A85" s="74"/>
      <c r="B85" s="74"/>
      <c r="C85" s="88"/>
      <c r="D85" s="74"/>
      <c r="E85" s="74"/>
      <c r="F85" s="74"/>
      <c r="G85" s="74"/>
      <c r="H85" s="74"/>
      <c r="I85" s="74"/>
      <c r="J85" s="74"/>
    </row>
    <row r="86" spans="1:10">
      <c r="A86" s="74"/>
      <c r="B86" s="74"/>
      <c r="C86" s="88"/>
      <c r="D86" s="74"/>
      <c r="E86" s="74"/>
      <c r="F86" s="74"/>
      <c r="G86" s="74"/>
      <c r="H86" s="74"/>
      <c r="I86" s="74"/>
      <c r="J86" s="74"/>
    </row>
    <row r="87" spans="1:10">
      <c r="A87" s="74"/>
      <c r="B87" s="74"/>
      <c r="C87" s="88"/>
      <c r="D87" s="74"/>
      <c r="E87" s="74"/>
      <c r="F87" s="74"/>
      <c r="G87" s="74"/>
      <c r="H87" s="74"/>
      <c r="I87" s="74"/>
      <c r="J87" s="74"/>
    </row>
    <row r="88" spans="1:10">
      <c r="A88" s="74"/>
      <c r="B88" s="74"/>
      <c r="C88" s="88"/>
      <c r="D88" s="74"/>
      <c r="E88" s="74"/>
      <c r="F88" s="74"/>
      <c r="G88" s="74"/>
      <c r="H88" s="74"/>
      <c r="I88" s="74"/>
      <c r="J88" s="74"/>
    </row>
    <row r="89" spans="1:10">
      <c r="A89" s="74"/>
      <c r="B89" s="74"/>
      <c r="C89" s="88"/>
      <c r="D89" s="74"/>
      <c r="E89" s="74"/>
      <c r="F89" s="74"/>
      <c r="G89" s="74"/>
      <c r="H89" s="74"/>
      <c r="I89" s="74"/>
      <c r="J89" s="74"/>
    </row>
    <row r="90" spans="1:10">
      <c r="A90" s="74"/>
      <c r="B90" s="74"/>
      <c r="C90" s="88"/>
      <c r="D90" s="74"/>
      <c r="E90" s="74"/>
      <c r="F90" s="74"/>
      <c r="G90" s="74"/>
      <c r="H90" s="74"/>
      <c r="I90" s="74"/>
      <c r="J90" s="74"/>
    </row>
    <row r="91" spans="1:10">
      <c r="A91" s="74"/>
      <c r="B91" s="74"/>
      <c r="C91" s="88"/>
      <c r="D91" s="74"/>
      <c r="E91" s="74"/>
      <c r="F91" s="74"/>
      <c r="G91" s="74"/>
      <c r="H91" s="74"/>
      <c r="I91" s="74"/>
      <c r="J91" s="74"/>
    </row>
    <row r="92" spans="1:10">
      <c r="A92" s="74"/>
      <c r="B92" s="74"/>
      <c r="C92" s="88"/>
      <c r="D92" s="74"/>
      <c r="E92" s="74"/>
      <c r="F92" s="74"/>
      <c r="G92" s="74"/>
      <c r="H92" s="74"/>
      <c r="I92" s="74"/>
      <c r="J92" s="74"/>
    </row>
    <row r="93" spans="1:10">
      <c r="A93" s="74"/>
      <c r="B93" s="74"/>
      <c r="C93" s="88"/>
      <c r="D93" s="74"/>
      <c r="E93" s="74"/>
      <c r="F93" s="74"/>
      <c r="G93" s="74"/>
      <c r="H93" s="74"/>
      <c r="I93" s="74"/>
      <c r="J93" s="74"/>
    </row>
    <row r="94" spans="1:10">
      <c r="A94" s="74"/>
      <c r="B94" s="74"/>
      <c r="C94" s="88"/>
      <c r="D94" s="74"/>
      <c r="E94" s="74"/>
      <c r="F94" s="74"/>
      <c r="G94" s="74"/>
      <c r="H94" s="74"/>
      <c r="I94" s="74"/>
      <c r="J94" s="74"/>
    </row>
    <row r="95" spans="1:10">
      <c r="A95" s="74"/>
      <c r="B95" s="74"/>
      <c r="C95" s="88"/>
      <c r="D95" s="74"/>
      <c r="E95" s="74"/>
      <c r="F95" s="74"/>
      <c r="G95" s="74"/>
      <c r="H95" s="74"/>
      <c r="I95" s="74"/>
      <c r="J95" s="74"/>
    </row>
    <row r="96" spans="1:10">
      <c r="A96" s="74"/>
      <c r="B96" s="74"/>
      <c r="C96" s="88"/>
      <c r="D96" s="74"/>
      <c r="E96" s="74"/>
      <c r="F96" s="74"/>
      <c r="G96" s="74"/>
      <c r="H96" s="74"/>
      <c r="I96" s="74"/>
      <c r="J96" s="74"/>
    </row>
    <row r="97" spans="3:3">
      <c r="C97" s="4"/>
    </row>
    <row r="98" spans="3:3">
      <c r="C98" s="4"/>
    </row>
    <row r="99" spans="3:3">
      <c r="C99" s="4"/>
    </row>
    <row r="100" spans="3:3">
      <c r="C100" s="4"/>
    </row>
    <row r="101" spans="3:3">
      <c r="C101" s="4"/>
    </row>
    <row r="102" spans="3:3">
      <c r="C102" s="4"/>
    </row>
    <row r="103" spans="3:3">
      <c r="C103" s="4"/>
    </row>
    <row r="104" spans="3:3">
      <c r="C104" s="4"/>
    </row>
    <row r="105" spans="3:3">
      <c r="C105" s="4"/>
    </row>
  </sheetData>
  <mergeCells count="12">
    <mergeCell ref="C74:F74"/>
    <mergeCell ref="H74:J74"/>
    <mergeCell ref="C73:F73"/>
    <mergeCell ref="H73:J73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1.1811023622047245" right="0.39370078740157483" top="0.78740157480314965" bottom="0.78740157480314965" header="0.31496062992125984" footer="0.51181102362204722"/>
  <pageSetup paperSize="9" scale="52" orientation="landscape" r:id="rId1"/>
  <headerFooter alignWithMargins="0"/>
  <rowBreaks count="1" manualBreakCount="1">
    <brk id="35" max="9" man="1"/>
  </rowBreaks>
  <ignoredErrors>
    <ignoredError sqref="F57 F14 F8 F22 F19 F35 F37 F42 F48 F52 F59 F50 F65 F26" formula="1"/>
    <ignoredError sqref="C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Q184"/>
  <sheetViews>
    <sheetView view="pageBreakPreview" zoomScale="75" zoomScaleNormal="75" zoomScaleSheetLayoutView="75" workbookViewId="0">
      <selection activeCell="E27" sqref="E27"/>
    </sheetView>
  </sheetViews>
  <sheetFormatPr defaultRowHeight="18.75"/>
  <cols>
    <col min="1" max="1" width="80.140625" style="3" customWidth="1"/>
    <col min="2" max="2" width="9.85546875" style="18" customWidth="1"/>
    <col min="3" max="5" width="19.42578125" style="18" customWidth="1"/>
    <col min="6" max="10" width="19.42578125" style="3" customWidth="1"/>
    <col min="11" max="11" width="9.5703125" style="3" customWidth="1"/>
    <col min="12" max="12" width="9.85546875" style="3" customWidth="1"/>
    <col min="13" max="16384" width="9.140625" style="3"/>
  </cols>
  <sheetData>
    <row r="1" spans="1:17">
      <c r="J1" s="15" t="s">
        <v>395</v>
      </c>
    </row>
    <row r="2" spans="1:17">
      <c r="A2" s="272" t="s">
        <v>159</v>
      </c>
      <c r="B2" s="272"/>
      <c r="C2" s="272"/>
      <c r="D2" s="272"/>
      <c r="E2" s="272"/>
      <c r="F2" s="272"/>
      <c r="G2" s="272"/>
      <c r="H2" s="272"/>
      <c r="I2" s="272"/>
      <c r="J2" s="272"/>
    </row>
    <row r="3" spans="1:17">
      <c r="A3" s="297" t="s">
        <v>433</v>
      </c>
      <c r="B3" s="297"/>
      <c r="C3" s="297"/>
      <c r="D3" s="297"/>
      <c r="E3" s="297"/>
      <c r="F3" s="297"/>
      <c r="G3" s="297"/>
      <c r="H3" s="297"/>
      <c r="I3" s="297"/>
      <c r="J3" s="297"/>
    </row>
    <row r="4" spans="1:17" ht="43.5" customHeight="1">
      <c r="A4" s="257" t="s">
        <v>177</v>
      </c>
      <c r="B4" s="235" t="s">
        <v>17</v>
      </c>
      <c r="C4" s="235" t="s">
        <v>399</v>
      </c>
      <c r="D4" s="235" t="s">
        <v>409</v>
      </c>
      <c r="E4" s="296" t="s">
        <v>410</v>
      </c>
      <c r="F4" s="235" t="s">
        <v>411</v>
      </c>
      <c r="G4" s="235" t="s">
        <v>367</v>
      </c>
      <c r="H4" s="235"/>
      <c r="I4" s="235"/>
      <c r="J4" s="235"/>
    </row>
    <row r="5" spans="1:17" ht="81.75" customHeight="1">
      <c r="A5" s="257"/>
      <c r="B5" s="235"/>
      <c r="C5" s="235"/>
      <c r="D5" s="235"/>
      <c r="E5" s="296"/>
      <c r="F5" s="235"/>
      <c r="G5" s="12" t="s">
        <v>142</v>
      </c>
      <c r="H5" s="12" t="s">
        <v>143</v>
      </c>
      <c r="I5" s="12" t="s">
        <v>144</v>
      </c>
      <c r="J5" s="12" t="s">
        <v>66</v>
      </c>
    </row>
    <row r="6" spans="1:17">
      <c r="A6" s="6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</row>
    <row r="7" spans="1:17" s="5" customFormat="1" ht="42.75" customHeight="1">
      <c r="A7" s="118" t="s">
        <v>76</v>
      </c>
      <c r="B7" s="147">
        <v>4000</v>
      </c>
      <c r="C7" s="95">
        <f>SUM(C8:C13)</f>
        <v>215</v>
      </c>
      <c r="D7" s="95">
        <f>SUM(D8:D13)</f>
        <v>298</v>
      </c>
      <c r="E7" s="95">
        <v>70</v>
      </c>
      <c r="F7" s="95">
        <f>SUM(G7:J7)</f>
        <v>114</v>
      </c>
      <c r="G7" s="95">
        <v>38</v>
      </c>
      <c r="H7" s="95">
        <v>0</v>
      </c>
      <c r="I7" s="95">
        <v>38</v>
      </c>
      <c r="J7" s="95">
        <v>38</v>
      </c>
    </row>
    <row r="8" spans="1:17" ht="20.100000000000001" customHeight="1">
      <c r="A8" s="99" t="s">
        <v>1</v>
      </c>
      <c r="B8" s="148" t="s">
        <v>163</v>
      </c>
      <c r="C8" s="93"/>
      <c r="D8" s="93"/>
      <c r="E8" s="93"/>
      <c r="F8" s="93">
        <f t="shared" ref="F8:F13" si="0">SUM(G8:J8)</f>
        <v>0</v>
      </c>
      <c r="G8" s="93"/>
      <c r="H8" s="93"/>
      <c r="I8" s="93"/>
      <c r="J8" s="93"/>
    </row>
    <row r="9" spans="1:17" ht="20.100000000000001" customHeight="1">
      <c r="A9" s="99" t="s">
        <v>2</v>
      </c>
      <c r="B9" s="147">
        <v>4020</v>
      </c>
      <c r="C9" s="93">
        <v>215</v>
      </c>
      <c r="D9" s="93">
        <v>298</v>
      </c>
      <c r="E9" s="93">
        <v>70</v>
      </c>
      <c r="F9" s="93">
        <f t="shared" si="0"/>
        <v>114</v>
      </c>
      <c r="G9" s="93">
        <v>38</v>
      </c>
      <c r="H9" s="93">
        <v>0</v>
      </c>
      <c r="I9" s="93">
        <v>38</v>
      </c>
      <c r="J9" s="93">
        <v>38</v>
      </c>
      <c r="Q9" s="17"/>
    </row>
    <row r="10" spans="1:17" ht="20.100000000000001" customHeight="1">
      <c r="A10" s="99" t="s">
        <v>29</v>
      </c>
      <c r="B10" s="148">
        <v>4030</v>
      </c>
      <c r="C10" s="93"/>
      <c r="D10" s="93"/>
      <c r="E10" s="93"/>
      <c r="F10" s="93">
        <f t="shared" si="0"/>
        <v>0</v>
      </c>
      <c r="G10" s="93"/>
      <c r="H10" s="93"/>
      <c r="I10" s="93"/>
      <c r="J10" s="93"/>
      <c r="P10" s="17"/>
    </row>
    <row r="11" spans="1:17" ht="20.100000000000001" customHeight="1">
      <c r="A11" s="99" t="s">
        <v>3</v>
      </c>
      <c r="B11" s="147">
        <v>4040</v>
      </c>
      <c r="C11" s="93"/>
      <c r="D11" s="93"/>
      <c r="E11" s="93"/>
      <c r="F11" s="93">
        <f t="shared" si="0"/>
        <v>0</v>
      </c>
      <c r="G11" s="93"/>
      <c r="H11" s="93"/>
      <c r="I11" s="93"/>
      <c r="J11" s="93"/>
    </row>
    <row r="12" spans="1:17" ht="37.5">
      <c r="A12" s="99" t="s">
        <v>61</v>
      </c>
      <c r="B12" s="148">
        <v>4050</v>
      </c>
      <c r="C12" s="93"/>
      <c r="D12" s="93"/>
      <c r="E12" s="93"/>
      <c r="F12" s="93"/>
      <c r="G12" s="93"/>
      <c r="H12" s="93"/>
      <c r="I12" s="93"/>
      <c r="J12" s="93"/>
    </row>
    <row r="13" spans="1:17">
      <c r="A13" s="99" t="s">
        <v>291</v>
      </c>
      <c r="B13" s="149">
        <v>4060</v>
      </c>
      <c r="C13" s="93"/>
      <c r="D13" s="93"/>
      <c r="E13" s="93"/>
      <c r="F13" s="93">
        <f t="shared" si="0"/>
        <v>0</v>
      </c>
      <c r="G13" s="93"/>
      <c r="H13" s="93"/>
      <c r="I13" s="93"/>
      <c r="J13" s="93"/>
    </row>
    <row r="14" spans="1:17" ht="20.100000000000001" customHeight="1">
      <c r="A14" s="89"/>
      <c r="B14" s="89"/>
      <c r="C14" s="89"/>
      <c r="D14" s="89"/>
      <c r="E14" s="89"/>
      <c r="F14" s="150"/>
      <c r="G14" s="150"/>
      <c r="H14" s="150"/>
      <c r="I14" s="150"/>
      <c r="J14" s="150"/>
    </row>
    <row r="15" spans="1:17" ht="20.100000000000001" customHeight="1">
      <c r="A15" s="89"/>
      <c r="B15" s="89"/>
      <c r="C15" s="89"/>
      <c r="D15" s="89"/>
      <c r="E15" s="89"/>
      <c r="F15" s="150"/>
      <c r="G15" s="150"/>
      <c r="H15" s="150"/>
      <c r="I15" s="150"/>
      <c r="J15" s="150"/>
    </row>
    <row r="16" spans="1:17" s="2" customFormat="1" ht="20.100000000000001" customHeight="1">
      <c r="A16" s="88"/>
      <c r="B16" s="74"/>
      <c r="C16" s="89"/>
      <c r="D16" s="89"/>
      <c r="E16" s="89"/>
      <c r="F16" s="89"/>
      <c r="G16" s="89"/>
      <c r="H16" s="89"/>
      <c r="I16" s="89"/>
      <c r="J16" s="89"/>
      <c r="K16" s="3"/>
    </row>
    <row r="17" spans="1:10" ht="20.100000000000001" customHeight="1">
      <c r="A17" s="215" t="s">
        <v>475</v>
      </c>
      <c r="B17" s="128"/>
      <c r="C17" s="292" t="s">
        <v>95</v>
      </c>
      <c r="D17" s="293"/>
      <c r="E17" s="293"/>
      <c r="F17" s="293"/>
      <c r="G17" s="129"/>
      <c r="H17" s="280" t="s">
        <v>460</v>
      </c>
      <c r="I17" s="280"/>
      <c r="J17" s="280"/>
    </row>
    <row r="18" spans="1:10" s="2" customFormat="1" ht="20.100000000000001" customHeight="1">
      <c r="A18" s="87" t="s">
        <v>71</v>
      </c>
      <c r="B18" s="89"/>
      <c r="C18" s="245" t="s">
        <v>72</v>
      </c>
      <c r="D18" s="245"/>
      <c r="E18" s="245"/>
      <c r="F18" s="245"/>
      <c r="G18" s="85"/>
      <c r="H18" s="246" t="s">
        <v>91</v>
      </c>
      <c r="I18" s="246"/>
      <c r="J18" s="246"/>
    </row>
    <row r="19" spans="1:10">
      <c r="A19" s="39"/>
    </row>
    <row r="20" spans="1:10">
      <c r="A20" s="39"/>
    </row>
    <row r="21" spans="1:10">
      <c r="A21" s="39"/>
    </row>
    <row r="22" spans="1:10">
      <c r="A22" s="39"/>
    </row>
    <row r="23" spans="1:10">
      <c r="A23" s="39"/>
    </row>
    <row r="24" spans="1:10">
      <c r="A24" s="39"/>
    </row>
    <row r="25" spans="1:10">
      <c r="A25" s="39"/>
    </row>
    <row r="26" spans="1:10">
      <c r="A26" s="39"/>
    </row>
    <row r="27" spans="1:10">
      <c r="A27" s="39"/>
    </row>
    <row r="28" spans="1:10">
      <c r="A28" s="39"/>
    </row>
    <row r="29" spans="1:10">
      <c r="A29" s="39"/>
    </row>
    <row r="30" spans="1:10">
      <c r="A30" s="39"/>
    </row>
    <row r="31" spans="1:10">
      <c r="A31" s="39"/>
    </row>
    <row r="32" spans="1:10">
      <c r="A32" s="39"/>
    </row>
    <row r="33" spans="1:1">
      <c r="A33" s="39"/>
    </row>
    <row r="34" spans="1:1">
      <c r="A34" s="39"/>
    </row>
    <row r="35" spans="1:1">
      <c r="A35" s="39"/>
    </row>
    <row r="36" spans="1:1">
      <c r="A36" s="39"/>
    </row>
    <row r="37" spans="1:1">
      <c r="A37" s="39"/>
    </row>
    <row r="38" spans="1:1">
      <c r="A38" s="39"/>
    </row>
    <row r="39" spans="1:1">
      <c r="A39" s="39"/>
    </row>
    <row r="40" spans="1:1">
      <c r="A40" s="39"/>
    </row>
    <row r="41" spans="1:1">
      <c r="A41" s="39"/>
    </row>
    <row r="42" spans="1:1">
      <c r="A42" s="39"/>
    </row>
    <row r="43" spans="1:1">
      <c r="A43" s="39"/>
    </row>
    <row r="44" spans="1:1">
      <c r="A44" s="39"/>
    </row>
    <row r="45" spans="1:1">
      <c r="A45" s="39"/>
    </row>
    <row r="46" spans="1:1">
      <c r="A46" s="39"/>
    </row>
    <row r="47" spans="1:1">
      <c r="A47" s="39"/>
    </row>
    <row r="48" spans="1:1">
      <c r="A48" s="39"/>
    </row>
    <row r="49" spans="1:1">
      <c r="A49" s="39"/>
    </row>
    <row r="50" spans="1:1">
      <c r="A50" s="39"/>
    </row>
    <row r="51" spans="1:1">
      <c r="A51" s="39"/>
    </row>
    <row r="52" spans="1:1">
      <c r="A52" s="39"/>
    </row>
    <row r="53" spans="1:1">
      <c r="A53" s="39"/>
    </row>
    <row r="54" spans="1:1">
      <c r="A54" s="39"/>
    </row>
    <row r="55" spans="1:1">
      <c r="A55" s="39"/>
    </row>
    <row r="56" spans="1:1">
      <c r="A56" s="39"/>
    </row>
    <row r="57" spans="1:1">
      <c r="A57" s="39"/>
    </row>
    <row r="58" spans="1:1">
      <c r="A58" s="39"/>
    </row>
    <row r="59" spans="1:1">
      <c r="A59" s="39"/>
    </row>
    <row r="60" spans="1:1">
      <c r="A60" s="39"/>
    </row>
    <row r="61" spans="1:1">
      <c r="A61" s="39"/>
    </row>
    <row r="62" spans="1:1">
      <c r="A62" s="39"/>
    </row>
    <row r="63" spans="1:1">
      <c r="A63" s="39"/>
    </row>
    <row r="64" spans="1:1">
      <c r="A64" s="39"/>
    </row>
    <row r="65" spans="1:1">
      <c r="A65" s="39"/>
    </row>
    <row r="66" spans="1:1">
      <c r="A66" s="39"/>
    </row>
    <row r="67" spans="1:1">
      <c r="A67" s="39"/>
    </row>
    <row r="68" spans="1:1">
      <c r="A68" s="39"/>
    </row>
    <row r="69" spans="1:1">
      <c r="A69" s="39"/>
    </row>
    <row r="70" spans="1:1">
      <c r="A70" s="39"/>
    </row>
    <row r="71" spans="1:1">
      <c r="A71" s="39"/>
    </row>
    <row r="72" spans="1:1">
      <c r="A72" s="39"/>
    </row>
    <row r="73" spans="1:1">
      <c r="A73" s="39"/>
    </row>
    <row r="74" spans="1:1">
      <c r="A74" s="39"/>
    </row>
    <row r="75" spans="1:1">
      <c r="A75" s="39"/>
    </row>
    <row r="76" spans="1:1">
      <c r="A76" s="39"/>
    </row>
    <row r="77" spans="1:1">
      <c r="A77" s="39"/>
    </row>
    <row r="78" spans="1:1">
      <c r="A78" s="39"/>
    </row>
    <row r="79" spans="1:1">
      <c r="A79" s="39"/>
    </row>
    <row r="80" spans="1:1">
      <c r="A80" s="39"/>
    </row>
    <row r="81" spans="1:1">
      <c r="A81" s="39"/>
    </row>
    <row r="82" spans="1:1">
      <c r="A82" s="39"/>
    </row>
    <row r="83" spans="1:1">
      <c r="A83" s="39"/>
    </row>
    <row r="84" spans="1:1">
      <c r="A84" s="39"/>
    </row>
    <row r="85" spans="1:1">
      <c r="A85" s="39"/>
    </row>
    <row r="86" spans="1:1">
      <c r="A86" s="39"/>
    </row>
    <row r="87" spans="1:1">
      <c r="A87" s="39"/>
    </row>
    <row r="88" spans="1:1">
      <c r="A88" s="39"/>
    </row>
    <row r="89" spans="1:1">
      <c r="A89" s="39"/>
    </row>
    <row r="90" spans="1:1">
      <c r="A90" s="39"/>
    </row>
    <row r="91" spans="1:1">
      <c r="A91" s="39"/>
    </row>
    <row r="92" spans="1:1">
      <c r="A92" s="39"/>
    </row>
    <row r="93" spans="1:1">
      <c r="A93" s="39"/>
    </row>
    <row r="94" spans="1:1">
      <c r="A94" s="39"/>
    </row>
    <row r="95" spans="1:1">
      <c r="A95" s="39"/>
    </row>
    <row r="96" spans="1:1">
      <c r="A96" s="39"/>
    </row>
    <row r="97" spans="1:1">
      <c r="A97" s="39"/>
    </row>
    <row r="98" spans="1:1">
      <c r="A98" s="39"/>
    </row>
    <row r="99" spans="1:1">
      <c r="A99" s="39"/>
    </row>
    <row r="100" spans="1:1">
      <c r="A100" s="39"/>
    </row>
    <row r="101" spans="1:1">
      <c r="A101" s="39"/>
    </row>
    <row r="102" spans="1:1">
      <c r="A102" s="39"/>
    </row>
    <row r="103" spans="1:1">
      <c r="A103" s="39"/>
    </row>
    <row r="104" spans="1:1">
      <c r="A104" s="39"/>
    </row>
    <row r="105" spans="1:1">
      <c r="A105" s="39"/>
    </row>
    <row r="106" spans="1:1">
      <c r="A106" s="39"/>
    </row>
    <row r="107" spans="1:1">
      <c r="A107" s="39"/>
    </row>
    <row r="108" spans="1:1">
      <c r="A108" s="39"/>
    </row>
    <row r="109" spans="1:1">
      <c r="A109" s="39"/>
    </row>
    <row r="110" spans="1:1">
      <c r="A110" s="39"/>
    </row>
    <row r="111" spans="1:1">
      <c r="A111" s="39"/>
    </row>
    <row r="112" spans="1:1">
      <c r="A112" s="39"/>
    </row>
    <row r="113" spans="1:1">
      <c r="A113" s="39"/>
    </row>
    <row r="114" spans="1:1">
      <c r="A114" s="39"/>
    </row>
    <row r="115" spans="1:1">
      <c r="A115" s="39"/>
    </row>
    <row r="116" spans="1:1">
      <c r="A116" s="39"/>
    </row>
    <row r="117" spans="1:1">
      <c r="A117" s="39"/>
    </row>
    <row r="118" spans="1:1">
      <c r="A118" s="39"/>
    </row>
    <row r="119" spans="1:1">
      <c r="A119" s="39"/>
    </row>
    <row r="120" spans="1:1">
      <c r="A120" s="39"/>
    </row>
    <row r="121" spans="1:1">
      <c r="A121" s="39"/>
    </row>
    <row r="122" spans="1:1">
      <c r="A122" s="39"/>
    </row>
    <row r="123" spans="1:1">
      <c r="A123" s="39"/>
    </row>
    <row r="124" spans="1:1">
      <c r="A124" s="39"/>
    </row>
    <row r="125" spans="1:1">
      <c r="A125" s="39"/>
    </row>
    <row r="126" spans="1:1">
      <c r="A126" s="39"/>
    </row>
    <row r="127" spans="1:1">
      <c r="A127" s="39"/>
    </row>
    <row r="128" spans="1:1">
      <c r="A128" s="39"/>
    </row>
    <row r="129" spans="1:1">
      <c r="A129" s="39"/>
    </row>
    <row r="130" spans="1:1">
      <c r="A130" s="39"/>
    </row>
    <row r="131" spans="1:1">
      <c r="A131" s="39"/>
    </row>
    <row r="132" spans="1:1">
      <c r="A132" s="39"/>
    </row>
    <row r="133" spans="1:1">
      <c r="A133" s="39"/>
    </row>
    <row r="134" spans="1:1">
      <c r="A134" s="39"/>
    </row>
    <row r="135" spans="1:1">
      <c r="A135" s="39"/>
    </row>
    <row r="136" spans="1:1">
      <c r="A136" s="39"/>
    </row>
    <row r="137" spans="1:1">
      <c r="A137" s="39"/>
    </row>
    <row r="138" spans="1:1">
      <c r="A138" s="39"/>
    </row>
    <row r="139" spans="1:1">
      <c r="A139" s="39"/>
    </row>
    <row r="140" spans="1:1">
      <c r="A140" s="39"/>
    </row>
    <row r="141" spans="1:1">
      <c r="A141" s="39"/>
    </row>
    <row r="142" spans="1:1">
      <c r="A142" s="39"/>
    </row>
    <row r="143" spans="1:1">
      <c r="A143" s="39"/>
    </row>
    <row r="144" spans="1:1">
      <c r="A144" s="39"/>
    </row>
    <row r="145" spans="1:1">
      <c r="A145" s="39"/>
    </row>
    <row r="146" spans="1:1">
      <c r="A146" s="39"/>
    </row>
    <row r="147" spans="1:1">
      <c r="A147" s="39"/>
    </row>
    <row r="148" spans="1:1">
      <c r="A148" s="39"/>
    </row>
    <row r="149" spans="1:1">
      <c r="A149" s="39"/>
    </row>
    <row r="150" spans="1:1">
      <c r="A150" s="39"/>
    </row>
    <row r="151" spans="1:1">
      <c r="A151" s="39"/>
    </row>
    <row r="152" spans="1:1">
      <c r="A152" s="39"/>
    </row>
    <row r="153" spans="1:1">
      <c r="A153" s="39"/>
    </row>
    <row r="154" spans="1:1">
      <c r="A154" s="39"/>
    </row>
    <row r="155" spans="1:1">
      <c r="A155" s="39"/>
    </row>
    <row r="156" spans="1:1">
      <c r="A156" s="39"/>
    </row>
    <row r="157" spans="1:1">
      <c r="A157" s="39"/>
    </row>
    <row r="158" spans="1:1">
      <c r="A158" s="39"/>
    </row>
    <row r="159" spans="1:1">
      <c r="A159" s="39"/>
    </row>
    <row r="160" spans="1:1">
      <c r="A160" s="39"/>
    </row>
    <row r="161" spans="1:1">
      <c r="A161" s="39"/>
    </row>
    <row r="162" spans="1:1">
      <c r="A162" s="39"/>
    </row>
    <row r="163" spans="1:1">
      <c r="A163" s="39"/>
    </row>
    <row r="164" spans="1:1">
      <c r="A164" s="39"/>
    </row>
    <row r="165" spans="1:1">
      <c r="A165" s="39"/>
    </row>
    <row r="166" spans="1:1">
      <c r="A166" s="39"/>
    </row>
    <row r="167" spans="1:1">
      <c r="A167" s="39"/>
    </row>
    <row r="168" spans="1:1">
      <c r="A168" s="39"/>
    </row>
    <row r="169" spans="1:1">
      <c r="A169" s="39"/>
    </row>
    <row r="170" spans="1:1">
      <c r="A170" s="39"/>
    </row>
    <row r="171" spans="1:1">
      <c r="A171" s="39"/>
    </row>
    <row r="172" spans="1:1">
      <c r="A172" s="39"/>
    </row>
    <row r="173" spans="1:1">
      <c r="A173" s="39"/>
    </row>
    <row r="174" spans="1:1">
      <c r="A174" s="39"/>
    </row>
    <row r="175" spans="1:1">
      <c r="A175" s="39"/>
    </row>
    <row r="176" spans="1:1">
      <c r="A176" s="39"/>
    </row>
    <row r="177" spans="1:1">
      <c r="A177" s="39"/>
    </row>
    <row r="178" spans="1:1">
      <c r="A178" s="39"/>
    </row>
    <row r="179" spans="1:1">
      <c r="A179" s="39"/>
    </row>
    <row r="180" spans="1:1">
      <c r="A180" s="39"/>
    </row>
    <row r="181" spans="1:1">
      <c r="A181" s="39"/>
    </row>
    <row r="182" spans="1:1">
      <c r="A182" s="39"/>
    </row>
    <row r="183" spans="1:1">
      <c r="A183" s="39"/>
    </row>
    <row r="184" spans="1:1">
      <c r="A184" s="39"/>
    </row>
  </sheetData>
  <mergeCells count="13">
    <mergeCell ref="C17:F17"/>
    <mergeCell ref="H17:J17"/>
    <mergeCell ref="C18:F18"/>
    <mergeCell ref="H18:J18"/>
    <mergeCell ref="A4:A5"/>
    <mergeCell ref="A2:J2"/>
    <mergeCell ref="B4:B5"/>
    <mergeCell ref="C4:C5"/>
    <mergeCell ref="D4:D5"/>
    <mergeCell ref="A3:J3"/>
    <mergeCell ref="F4:F5"/>
    <mergeCell ref="G4:J4"/>
    <mergeCell ref="E4:E5"/>
  </mergeCells>
  <phoneticPr fontId="0" type="noConversion"/>
  <pageMargins left="1.1811023622047245" right="0.39370078740157483" top="0.78740157480314965" bottom="0.78740157480314965" header="0.39370078740157483" footer="0.31496062992125984"/>
  <pageSetup paperSize="9" scale="53" firstPageNumber="9" orientation="landscape" useFirstPageNumber="1" r:id="rId1"/>
  <headerFooter alignWithMargins="0"/>
  <ignoredErrors>
    <ignoredError sqref="B8" numberStoredAsText="1"/>
    <ignoredError sqref="F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7"/>
  <sheetViews>
    <sheetView view="pageBreakPreview" topLeftCell="A19" zoomScale="75" zoomScaleNormal="75" zoomScaleSheetLayoutView="75" workbookViewId="0">
      <selection activeCell="H22" sqref="H22"/>
    </sheetView>
  </sheetViews>
  <sheetFormatPr defaultRowHeight="12.75"/>
  <cols>
    <col min="1" max="1" width="94.28515625" style="23" customWidth="1"/>
    <col min="2" max="2" width="19.42578125" style="23" customWidth="1"/>
    <col min="3" max="3" width="25" style="23" customWidth="1"/>
    <col min="4" max="4" width="20.7109375" style="23" customWidth="1"/>
    <col min="5" max="5" width="22.140625" style="23" customWidth="1"/>
    <col min="6" max="6" width="21" style="23" customWidth="1"/>
    <col min="7" max="7" width="24.42578125" style="23" customWidth="1"/>
    <col min="8" max="8" width="91.85546875" style="23" customWidth="1"/>
    <col min="9" max="9" width="9.5703125" style="23" customWidth="1"/>
    <col min="10" max="16384" width="9.140625" style="23"/>
  </cols>
  <sheetData>
    <row r="1" spans="1:8" ht="24.75" customHeight="1">
      <c r="H1" s="82" t="s">
        <v>394</v>
      </c>
    </row>
    <row r="2" spans="1:8" ht="25.5" customHeight="1">
      <c r="A2" s="298" t="s">
        <v>161</v>
      </c>
      <c r="B2" s="298"/>
      <c r="C2" s="298"/>
      <c r="D2" s="298"/>
      <c r="E2" s="298"/>
      <c r="F2" s="298"/>
      <c r="G2" s="298"/>
      <c r="H2" s="298"/>
    </row>
    <row r="3" spans="1:8" ht="16.5" customHeight="1"/>
    <row r="4" spans="1:8" ht="45" customHeight="1">
      <c r="A4" s="301" t="s">
        <v>177</v>
      </c>
      <c r="B4" s="299" t="s">
        <v>0</v>
      </c>
      <c r="C4" s="299" t="s">
        <v>89</v>
      </c>
      <c r="D4" s="303" t="s">
        <v>399</v>
      </c>
      <c r="E4" s="303" t="s">
        <v>400</v>
      </c>
      <c r="F4" s="259" t="s">
        <v>401</v>
      </c>
      <c r="G4" s="303" t="s">
        <v>402</v>
      </c>
      <c r="H4" s="299" t="s">
        <v>90</v>
      </c>
    </row>
    <row r="5" spans="1:8" ht="52.5" customHeight="1">
      <c r="A5" s="302"/>
      <c r="B5" s="300"/>
      <c r="C5" s="300"/>
      <c r="D5" s="304"/>
      <c r="E5" s="304"/>
      <c r="F5" s="260"/>
      <c r="G5" s="304"/>
      <c r="H5" s="300"/>
    </row>
    <row r="6" spans="1:8" s="50" customFormat="1" ht="18" customHeight="1">
      <c r="A6" s="29">
        <v>1</v>
      </c>
      <c r="B6" s="151">
        <v>2</v>
      </c>
      <c r="C6" s="151">
        <v>3</v>
      </c>
      <c r="D6" s="151">
        <v>4</v>
      </c>
      <c r="E6" s="151">
        <v>5</v>
      </c>
      <c r="F6" s="151">
        <v>6</v>
      </c>
      <c r="G6" s="151">
        <v>7</v>
      </c>
      <c r="H6" s="151">
        <v>8</v>
      </c>
    </row>
    <row r="7" spans="1:8" s="50" customFormat="1" ht="20.100000000000001" customHeight="1">
      <c r="A7" s="49" t="s">
        <v>139</v>
      </c>
      <c r="B7" s="152"/>
      <c r="C7" s="151"/>
      <c r="D7" s="151"/>
      <c r="E7" s="151"/>
      <c r="F7" s="151"/>
      <c r="G7" s="151"/>
      <c r="H7" s="151"/>
    </row>
    <row r="8" spans="1:8" ht="56.25">
      <c r="A8" s="8" t="s">
        <v>352</v>
      </c>
      <c r="B8" s="101">
        <v>5000</v>
      </c>
      <c r="C8" s="153" t="s">
        <v>204</v>
      </c>
      <c r="D8" s="154">
        <f>('Осн. фін. пок.'!C49/'Осн. фін. пок.'!C47)*100</f>
        <v>13.525457487862566</v>
      </c>
      <c r="E8" s="154">
        <f>('Осн. фін. пок.'!D49/'Осн. фін. пок.'!D47)*100</f>
        <v>9.8016619154485358</v>
      </c>
      <c r="F8" s="154">
        <f>('Осн. фін. пок.'!E49/'Осн. фін. пок.'!E47)*100</f>
        <v>9.8016619154485358</v>
      </c>
      <c r="G8" s="154">
        <f>('Осн. фін. пок.'!F49/'Осн. фін. пок.'!F47)*100</f>
        <v>8.4501424501424509</v>
      </c>
      <c r="H8" s="155"/>
    </row>
    <row r="9" spans="1:8" ht="56.25">
      <c r="A9" s="8" t="s">
        <v>353</v>
      </c>
      <c r="B9" s="101">
        <v>5010</v>
      </c>
      <c r="C9" s="153" t="s">
        <v>204</v>
      </c>
      <c r="D9" s="154">
        <f>('Осн. фін. пок.'!C55/'Осн. фін. пок.'!C47)*100</f>
        <v>3.3673596414788993</v>
      </c>
      <c r="E9" s="154">
        <f>('Осн. фін. пок.'!D55/'Осн. фін. пок.'!D47)*100</f>
        <v>1.0796385030630193</v>
      </c>
      <c r="F9" s="154">
        <f>('Осн. фін. пок.'!E55/'Осн. фін. пок.'!E47)*100</f>
        <v>1.0796385030630193</v>
      </c>
      <c r="G9" s="154">
        <f>('Осн. фін. пок.'!F55/'Осн. фін. пок.'!F47)*100</f>
        <v>1.811965811965812</v>
      </c>
      <c r="H9" s="155"/>
    </row>
    <row r="10" spans="1:8" ht="42.75" customHeight="1">
      <c r="A10" s="63" t="s">
        <v>355</v>
      </c>
      <c r="B10" s="101">
        <v>5020</v>
      </c>
      <c r="C10" s="153" t="s">
        <v>204</v>
      </c>
      <c r="D10" s="154">
        <f>('Осн. фін. пок.'!C68/'Осн. фін. пок.'!C110)*100</f>
        <v>18.463302752293579</v>
      </c>
      <c r="E10" s="154">
        <f>('Осн. фін. пок.'!D68/'Осн. фін. пок.'!D110)*100</f>
        <v>0</v>
      </c>
      <c r="F10" s="154">
        <f>('Осн. фін. пок.'!E68/'Осн. фін. пок.'!E110)*100</f>
        <v>0</v>
      </c>
      <c r="G10" s="154">
        <f>('Осн. фін. пок.'!F68/'Осн. фін. пок.'!F110)*100</f>
        <v>7.6716016150740236</v>
      </c>
      <c r="H10" s="155" t="s">
        <v>205</v>
      </c>
    </row>
    <row r="11" spans="1:8" ht="42.75" customHeight="1">
      <c r="A11" s="63" t="s">
        <v>412</v>
      </c>
      <c r="B11" s="101">
        <v>5030</v>
      </c>
      <c r="C11" s="153" t="s">
        <v>204</v>
      </c>
      <c r="D11" s="154">
        <f>('Осн. фін. пок.'!C68/'Осн. фін. пок.'!C111)*100</f>
        <v>27.104377104377104</v>
      </c>
      <c r="E11" s="154">
        <f>('Осн. фін. пок.'!D68/'Осн. фін. пок.'!D111)*100</f>
        <v>0</v>
      </c>
      <c r="F11" s="154">
        <f>('Осн. фін. пок.'!E68/'Осн. фін. пок.'!E111)*100</f>
        <v>0</v>
      </c>
      <c r="G11" s="154">
        <f>('Осн. фін. пок.'!F68/'Осн. фін. пок.'!F111)*100</f>
        <v>9.9389712292938093</v>
      </c>
      <c r="H11" s="155"/>
    </row>
    <row r="12" spans="1:8" ht="56.25">
      <c r="A12" s="63" t="s">
        <v>354</v>
      </c>
      <c r="B12" s="101">
        <v>5040</v>
      </c>
      <c r="C12" s="153" t="s">
        <v>204</v>
      </c>
      <c r="D12" s="154">
        <f>('Осн. фін. пок.'!C68/'Осн. фін. пок.'!C47)*100</f>
        <v>2.0042325407693262</v>
      </c>
      <c r="E12" s="154">
        <f>('Осн. фін. пок.'!D68/'Осн. фін. пок.'!D47)*100</f>
        <v>0</v>
      </c>
      <c r="F12" s="154">
        <f>('Осн. фін. пок.'!E68/'Осн. фін. пок.'!E47)*100</f>
        <v>0</v>
      </c>
      <c r="G12" s="154">
        <f>('Осн. фін. пок.'!F68/'Осн. фін. пок.'!F47)*100</f>
        <v>0.6495726495726496</v>
      </c>
      <c r="H12" s="155" t="s">
        <v>206</v>
      </c>
    </row>
    <row r="13" spans="1:8" ht="20.100000000000001" customHeight="1">
      <c r="A13" s="49" t="s">
        <v>141</v>
      </c>
      <c r="B13" s="101"/>
      <c r="C13" s="156"/>
      <c r="D13" s="154"/>
      <c r="E13" s="154"/>
      <c r="F13" s="154"/>
      <c r="G13" s="154"/>
      <c r="H13" s="155"/>
    </row>
    <row r="14" spans="1:8" ht="56.25">
      <c r="A14" s="60" t="s">
        <v>413</v>
      </c>
      <c r="B14" s="101">
        <v>5100</v>
      </c>
      <c r="C14" s="153"/>
      <c r="D14" s="154">
        <f>('Осн. фін. пок.'!C112+'Осн. фін. пок.'!C113)/'Осн. фін. пок.'!C55</f>
        <v>1.0277264325323474</v>
      </c>
      <c r="E14" s="154">
        <f>('Осн. фін. пок.'!D112+'Осн. фін. пок.'!D113)/'Осн. фін. пок.'!D55</f>
        <v>2.2471910112359552</v>
      </c>
      <c r="F14" s="154">
        <f>('Осн. фін. пок.'!E112+'Осн. фін. пок.'!E113)/'Осн. фін. пок.'!E55</f>
        <v>2.5561797752808988</v>
      </c>
      <c r="G14" s="154">
        <f>('Осн. фін. пок.'!F112+'Осн. фін. пок.'!F113)/'Осн. фін. пок.'!F55</f>
        <v>1.0660377358490567</v>
      </c>
      <c r="H14" s="155"/>
    </row>
    <row r="15" spans="1:8" s="50" customFormat="1" ht="56.25">
      <c r="A15" s="60" t="s">
        <v>414</v>
      </c>
      <c r="B15" s="101">
        <v>5110</v>
      </c>
      <c r="C15" s="153" t="s">
        <v>136</v>
      </c>
      <c r="D15" s="154">
        <f>'Осн. фін. пок.'!C111/('Осн. фін. пок.'!C112+'Осн. фін. пок.'!C113)</f>
        <v>2.1366906474820144</v>
      </c>
      <c r="E15" s="154">
        <f>'Осн. фін. пок.'!D111/('Осн. фін. пок.'!D112+'Осн. фін. пок.'!D113)</f>
        <v>3.0924999999999998</v>
      </c>
      <c r="F15" s="154">
        <f>'Осн. фін. пок.'!E111/('Осн. фін. пок.'!E112+'Осн. фін. пок.'!E113)</f>
        <v>2.1142857142857143</v>
      </c>
      <c r="G15" s="154">
        <f>'Осн. фін. пок.'!F111/('Осн. фін. пок.'!F112+'Осн. фін. пок.'!F113)</f>
        <v>3.3834808259587019</v>
      </c>
      <c r="H15" s="155" t="s">
        <v>207</v>
      </c>
    </row>
    <row r="16" spans="1:8" s="50" customFormat="1" ht="56.25">
      <c r="A16" s="60" t="s">
        <v>415</v>
      </c>
      <c r="B16" s="101">
        <v>5120</v>
      </c>
      <c r="C16" s="153" t="s">
        <v>136</v>
      </c>
      <c r="D16" s="154">
        <f>'Осн. фін. пок.'!C108/'Осн. фін. пок.'!C113</f>
        <v>1.6888489208633093</v>
      </c>
      <c r="E16" s="154">
        <f>'Осн. фін. пок.'!D108/'Осн. фін. пок.'!D113</f>
        <v>1.5149999999999999</v>
      </c>
      <c r="F16" s="154">
        <f>'Осн. фін. пок.'!E108/'Осн. фін. пок.'!E113</f>
        <v>1.6263736263736264</v>
      </c>
      <c r="G16" s="154">
        <f>'Осн. фін. пок.'!F108/'Осн. фін. пок.'!F113</f>
        <v>2.5634218289085546</v>
      </c>
      <c r="H16" s="155" t="s">
        <v>209</v>
      </c>
    </row>
    <row r="17" spans="1:10" ht="20.100000000000001" customHeight="1">
      <c r="A17" s="49" t="s">
        <v>140</v>
      </c>
      <c r="B17" s="101"/>
      <c r="C17" s="153"/>
      <c r="D17" s="154"/>
      <c r="E17" s="154"/>
      <c r="F17" s="154"/>
      <c r="G17" s="154"/>
      <c r="H17" s="155"/>
    </row>
    <row r="18" spans="1:10" ht="42.75" customHeight="1">
      <c r="A18" s="60" t="s">
        <v>344</v>
      </c>
      <c r="B18" s="101">
        <v>5200</v>
      </c>
      <c r="C18" s="153"/>
      <c r="D18" s="154">
        <f>'IV. Кап. інвестиції'!C7/'I. Фін результат'!C97</f>
        <v>1.3782051282051282</v>
      </c>
      <c r="E18" s="154">
        <f>'IV. Кап. інвестиції'!D7/'I. Фін результат'!D97</f>
        <v>1.6741573033707866</v>
      </c>
      <c r="F18" s="154">
        <f>'IV. Кап. інвестиції'!E7/'I. Фін результат'!E97</f>
        <v>0.39325842696629215</v>
      </c>
      <c r="G18" s="154">
        <f>'IV. Кап. інвестиції'!F7/'I. Фін результат'!F97</f>
        <v>0.6333333333333333</v>
      </c>
      <c r="H18" s="155"/>
    </row>
    <row r="19" spans="1:10" ht="75">
      <c r="A19" s="60" t="s">
        <v>345</v>
      </c>
      <c r="B19" s="101">
        <v>5210</v>
      </c>
      <c r="C19" s="153"/>
      <c r="D19" s="154">
        <f>'Осн. фін. пок.'!C96/'Осн. фін. пок.'!C47</f>
        <v>1.3382298020664757E-2</v>
      </c>
      <c r="E19" s="154">
        <f>'Осн. фін. пок.'!D96/'Осн. фін. пок.'!D47</f>
        <v>1.8074846849032572E-2</v>
      </c>
      <c r="F19" s="154">
        <f>'Осн. фін. пок.'!E96/'Осн. фін. пок.'!E47</f>
        <v>4.2457693940680533E-3</v>
      </c>
      <c r="G19" s="154">
        <f>'Осн. фін. пок.'!F96/'Осн. фін. пок.'!F47</f>
        <v>6.4957264957264957E-3</v>
      </c>
      <c r="H19" s="155"/>
    </row>
    <row r="20" spans="1:10" ht="42.75" customHeight="1">
      <c r="A20" s="60" t="s">
        <v>346</v>
      </c>
      <c r="B20" s="101">
        <v>5220</v>
      </c>
      <c r="C20" s="153" t="s">
        <v>292</v>
      </c>
      <c r="D20" s="154">
        <f>'Осн. фін. пок.'!C107/'Осн. фін. пок.'!C106</f>
        <v>0.30423509075194466</v>
      </c>
      <c r="E20" s="154">
        <f>'Осн. фін. пок.'!D107/'Осн. фін. пок.'!D106</f>
        <v>0.28502080443828015</v>
      </c>
      <c r="F20" s="154">
        <f>'Осн. фін. пок.'!E107/'Осн. фін. пок.'!E106</f>
        <v>0.43489148580968279</v>
      </c>
      <c r="G20" s="154">
        <f>'Осн. фін. пок.'!F107/'Осн. фін. пок.'!F106</f>
        <v>0.53186646433990892</v>
      </c>
      <c r="H20" s="155" t="s">
        <v>208</v>
      </c>
    </row>
    <row r="21" spans="1:10" ht="20.100000000000001" customHeight="1">
      <c r="A21" s="49" t="s">
        <v>183</v>
      </c>
      <c r="B21" s="101"/>
      <c r="C21" s="153"/>
      <c r="D21" s="154"/>
      <c r="E21" s="154"/>
      <c r="F21" s="154"/>
      <c r="G21" s="154"/>
      <c r="H21" s="155"/>
    </row>
    <row r="22" spans="1:10" ht="75">
      <c r="A22" s="63" t="s">
        <v>215</v>
      </c>
      <c r="B22" s="101">
        <v>5300</v>
      </c>
      <c r="C22" s="153"/>
      <c r="D22" s="154"/>
      <c r="E22" s="154"/>
      <c r="F22" s="154"/>
      <c r="G22" s="154"/>
      <c r="H22" s="155"/>
    </row>
    <row r="23" spans="1:10" ht="20.100000000000001" customHeight="1">
      <c r="B23" s="157"/>
      <c r="C23" s="157"/>
      <c r="D23" s="157"/>
      <c r="E23" s="157"/>
      <c r="F23" s="157"/>
      <c r="G23" s="157"/>
      <c r="H23" s="157"/>
    </row>
    <row r="24" spans="1:10" ht="20.100000000000001" customHeight="1"/>
    <row r="25" spans="1:10" ht="20.100000000000001" customHeight="1"/>
    <row r="26" spans="1:10" s="3" customFormat="1" ht="20.100000000000001" customHeight="1">
      <c r="A26" s="207" t="s">
        <v>475</v>
      </c>
      <c r="B26" s="45"/>
      <c r="C26" s="1"/>
      <c r="D26" s="268" t="s">
        <v>95</v>
      </c>
      <c r="E26" s="269"/>
      <c r="F26" s="269"/>
      <c r="G26" s="269"/>
      <c r="H26" s="216" t="s">
        <v>460</v>
      </c>
    </row>
    <row r="27" spans="1:10" s="2" customFormat="1" ht="20.100000000000001" customHeight="1">
      <c r="A27" s="205" t="s">
        <v>473</v>
      </c>
      <c r="B27" s="31"/>
      <c r="C27" s="3"/>
      <c r="D27" s="266" t="s">
        <v>72</v>
      </c>
      <c r="E27" s="266"/>
      <c r="F27" s="266"/>
      <c r="G27" s="266"/>
      <c r="H27" s="206" t="s">
        <v>476</v>
      </c>
      <c r="I27" s="47"/>
      <c r="J27" s="47"/>
    </row>
  </sheetData>
  <mergeCells count="11">
    <mergeCell ref="A2:H2"/>
    <mergeCell ref="H4:H5"/>
    <mergeCell ref="D26:G26"/>
    <mergeCell ref="D27:G27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78740157480314965" right="0.59055118110236227" top="0.78740157480314965" bottom="0.78740157480314965" header="0.47244094488188981" footer="0.31496062992125984"/>
  <pageSetup paperSize="9" scale="42" orientation="landscape" r:id="rId1"/>
  <headerFooter alignWithMargins="0"/>
  <ignoredErrors>
    <ignoredError sqref="E20:G20 G18:G19 E16:G16 G14 G12 E10 G8:G9 D8:D10 G17 E8:F9 E17:F19 G13 E12:F14 D13 D17:D20 G1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76"/>
  <sheetViews>
    <sheetView view="pageBreakPreview" topLeftCell="A34" zoomScale="75" zoomScaleNormal="75" zoomScaleSheetLayoutView="75" workbookViewId="0">
      <selection activeCell="B36" sqref="B36:C37"/>
    </sheetView>
  </sheetViews>
  <sheetFormatPr defaultRowHeight="18.75"/>
  <cols>
    <col min="1" max="1" width="44.85546875" style="2" customWidth="1"/>
    <col min="2" max="2" width="13.5703125" style="16" customWidth="1"/>
    <col min="3" max="3" width="12.710937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>
      <c r="O1" s="82" t="s">
        <v>391</v>
      </c>
    </row>
    <row r="2" spans="1:15">
      <c r="A2" s="307" t="s">
        <v>107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</row>
    <row r="3" spans="1:15">
      <c r="A3" s="307" t="s">
        <v>416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</row>
    <row r="4" spans="1:15">
      <c r="A4" s="270" t="s">
        <v>454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0.100000000000001" customHeight="1">
      <c r="A5" s="309" t="s">
        <v>117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</row>
    <row r="6" spans="1:15" ht="21.95" customHeight="1">
      <c r="A6" s="308" t="s">
        <v>293</v>
      </c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</row>
    <row r="7" spans="1:15" ht="10.5" customHeight="1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16.5" customHeight="1">
      <c r="A8" s="310" t="s">
        <v>210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</row>
    <row r="9" spans="1:15" ht="10.5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1:15" s="3" customFormat="1" ht="80.25" customHeight="1">
      <c r="A10" s="282" t="s">
        <v>177</v>
      </c>
      <c r="B10" s="282"/>
      <c r="C10" s="282"/>
      <c r="D10" s="283" t="s">
        <v>399</v>
      </c>
      <c r="E10" s="283"/>
      <c r="F10" s="283" t="s">
        <v>417</v>
      </c>
      <c r="G10" s="283"/>
      <c r="H10" s="283" t="s">
        <v>419</v>
      </c>
      <c r="I10" s="283"/>
      <c r="J10" s="283" t="s">
        <v>402</v>
      </c>
      <c r="K10" s="283"/>
      <c r="L10" s="283" t="s">
        <v>418</v>
      </c>
      <c r="M10" s="283"/>
      <c r="N10" s="283" t="s">
        <v>420</v>
      </c>
      <c r="O10" s="283"/>
    </row>
    <row r="11" spans="1:15" s="3" customFormat="1" ht="18" customHeight="1">
      <c r="A11" s="282">
        <v>1</v>
      </c>
      <c r="B11" s="282"/>
      <c r="C11" s="282"/>
      <c r="D11" s="283">
        <v>2</v>
      </c>
      <c r="E11" s="283"/>
      <c r="F11" s="283">
        <v>3</v>
      </c>
      <c r="G11" s="283"/>
      <c r="H11" s="283">
        <v>4</v>
      </c>
      <c r="I11" s="283"/>
      <c r="J11" s="283">
        <v>5</v>
      </c>
      <c r="K11" s="283"/>
      <c r="L11" s="283">
        <v>6</v>
      </c>
      <c r="M11" s="283"/>
      <c r="N11" s="283">
        <v>7</v>
      </c>
      <c r="O11" s="283"/>
    </row>
    <row r="12" spans="1:15" s="3" customFormat="1" ht="60" customHeight="1">
      <c r="A12" s="276" t="s">
        <v>300</v>
      </c>
      <c r="B12" s="277"/>
      <c r="C12" s="313"/>
      <c r="D12" s="305">
        <f>SUM(D13:D15)</f>
        <v>92</v>
      </c>
      <c r="E12" s="306"/>
      <c r="F12" s="305">
        <f>SUM(F13:F15)</f>
        <v>94</v>
      </c>
      <c r="G12" s="306"/>
      <c r="H12" s="305">
        <f>SUM(H13:H15)</f>
        <v>94</v>
      </c>
      <c r="I12" s="306"/>
      <c r="J12" s="305">
        <v>96</v>
      </c>
      <c r="K12" s="306"/>
      <c r="L12" s="317">
        <f>J12/H12*100</f>
        <v>102.12765957446808</v>
      </c>
      <c r="M12" s="318"/>
      <c r="N12" s="317">
        <f>J12/D12*100</f>
        <v>104.34782608695652</v>
      </c>
      <c r="O12" s="318"/>
    </row>
    <row r="13" spans="1:15" s="3" customFormat="1" ht="19.5" customHeight="1">
      <c r="A13" s="314" t="s">
        <v>175</v>
      </c>
      <c r="B13" s="315"/>
      <c r="C13" s="316"/>
      <c r="D13" s="311">
        <v>1</v>
      </c>
      <c r="E13" s="312"/>
      <c r="F13" s="311">
        <v>1</v>
      </c>
      <c r="G13" s="312"/>
      <c r="H13" s="311">
        <v>1</v>
      </c>
      <c r="I13" s="312"/>
      <c r="J13" s="311">
        <v>1</v>
      </c>
      <c r="K13" s="312"/>
      <c r="L13" s="319">
        <f t="shared" ref="L13:L27" si="0">J13/H13*100</f>
        <v>100</v>
      </c>
      <c r="M13" s="320"/>
      <c r="N13" s="319">
        <f t="shared" ref="N13:N27" si="1">J13/D13*100</f>
        <v>100</v>
      </c>
      <c r="O13" s="320"/>
    </row>
    <row r="14" spans="1:15" s="3" customFormat="1" ht="20.100000000000001" customHeight="1">
      <c r="A14" s="314" t="s">
        <v>184</v>
      </c>
      <c r="B14" s="315"/>
      <c r="C14" s="316"/>
      <c r="D14" s="311">
        <v>7</v>
      </c>
      <c r="E14" s="312"/>
      <c r="F14" s="311">
        <v>6</v>
      </c>
      <c r="G14" s="312"/>
      <c r="H14" s="311">
        <v>6</v>
      </c>
      <c r="I14" s="312"/>
      <c r="J14" s="311">
        <v>5</v>
      </c>
      <c r="K14" s="312"/>
      <c r="L14" s="319">
        <f t="shared" si="0"/>
        <v>83.333333333333343</v>
      </c>
      <c r="M14" s="320"/>
      <c r="N14" s="319">
        <f t="shared" si="1"/>
        <v>71.428571428571431</v>
      </c>
      <c r="O14" s="320"/>
    </row>
    <row r="15" spans="1:15" s="3" customFormat="1" ht="20.100000000000001" customHeight="1">
      <c r="A15" s="314" t="s">
        <v>176</v>
      </c>
      <c r="B15" s="315"/>
      <c r="C15" s="316"/>
      <c r="D15" s="311">
        <v>84</v>
      </c>
      <c r="E15" s="312"/>
      <c r="F15" s="311">
        <v>87</v>
      </c>
      <c r="G15" s="312"/>
      <c r="H15" s="311">
        <v>87</v>
      </c>
      <c r="I15" s="312"/>
      <c r="J15" s="311">
        <v>90</v>
      </c>
      <c r="K15" s="312"/>
      <c r="L15" s="319">
        <f t="shared" si="0"/>
        <v>103.44827586206897</v>
      </c>
      <c r="M15" s="320"/>
      <c r="N15" s="319">
        <f t="shared" si="1"/>
        <v>107.14285714285714</v>
      </c>
      <c r="O15" s="320"/>
    </row>
    <row r="16" spans="1:15" s="3" customFormat="1">
      <c r="A16" s="276" t="s">
        <v>347</v>
      </c>
      <c r="B16" s="277"/>
      <c r="C16" s="313"/>
      <c r="D16" s="305">
        <f>SUM(D17:D19)</f>
        <v>4329</v>
      </c>
      <c r="E16" s="306"/>
      <c r="F16" s="305">
        <f>SUM(F17:F19)</f>
        <v>5008</v>
      </c>
      <c r="G16" s="306"/>
      <c r="H16" s="305">
        <f>SUM(H17:H19)</f>
        <v>5008</v>
      </c>
      <c r="I16" s="306"/>
      <c r="J16" s="305">
        <f>SUM(J17:J19)</f>
        <v>5706</v>
      </c>
      <c r="K16" s="306"/>
      <c r="L16" s="317">
        <f t="shared" si="0"/>
        <v>113.93769968051117</v>
      </c>
      <c r="M16" s="318"/>
      <c r="N16" s="317">
        <f t="shared" si="1"/>
        <v>131.80873180873181</v>
      </c>
      <c r="O16" s="318"/>
    </row>
    <row r="17" spans="1:15" s="3" customFormat="1" ht="20.100000000000001" customHeight="1">
      <c r="A17" s="314" t="s">
        <v>175</v>
      </c>
      <c r="B17" s="315"/>
      <c r="C17" s="316"/>
      <c r="D17" s="311">
        <v>115</v>
      </c>
      <c r="E17" s="312"/>
      <c r="F17" s="311">
        <v>146</v>
      </c>
      <c r="G17" s="312"/>
      <c r="H17" s="311">
        <v>146</v>
      </c>
      <c r="I17" s="312"/>
      <c r="J17" s="311">
        <v>160</v>
      </c>
      <c r="K17" s="312"/>
      <c r="L17" s="319">
        <f t="shared" si="0"/>
        <v>109.58904109589041</v>
      </c>
      <c r="M17" s="320"/>
      <c r="N17" s="319">
        <f t="shared" si="1"/>
        <v>139.13043478260869</v>
      </c>
      <c r="O17" s="320"/>
    </row>
    <row r="18" spans="1:15" s="3" customFormat="1" ht="20.100000000000001" customHeight="1">
      <c r="A18" s="314" t="s">
        <v>184</v>
      </c>
      <c r="B18" s="315"/>
      <c r="C18" s="316"/>
      <c r="D18" s="311">
        <v>434</v>
      </c>
      <c r="E18" s="312"/>
      <c r="F18" s="311">
        <v>374</v>
      </c>
      <c r="G18" s="312"/>
      <c r="H18" s="311">
        <v>374</v>
      </c>
      <c r="I18" s="312"/>
      <c r="J18" s="311">
        <v>372</v>
      </c>
      <c r="K18" s="312"/>
      <c r="L18" s="319">
        <f t="shared" si="0"/>
        <v>99.465240641711233</v>
      </c>
      <c r="M18" s="320"/>
      <c r="N18" s="319">
        <f t="shared" si="1"/>
        <v>85.714285714285708</v>
      </c>
      <c r="O18" s="320"/>
    </row>
    <row r="19" spans="1:15" s="3" customFormat="1" ht="20.100000000000001" customHeight="1">
      <c r="A19" s="314" t="s">
        <v>176</v>
      </c>
      <c r="B19" s="315"/>
      <c r="C19" s="316"/>
      <c r="D19" s="311">
        <v>3780</v>
      </c>
      <c r="E19" s="312"/>
      <c r="F19" s="311">
        <v>4488</v>
      </c>
      <c r="G19" s="312"/>
      <c r="H19" s="311">
        <v>4488</v>
      </c>
      <c r="I19" s="312"/>
      <c r="J19" s="311">
        <v>5174</v>
      </c>
      <c r="K19" s="312"/>
      <c r="L19" s="319">
        <f t="shared" si="0"/>
        <v>115.28520499108734</v>
      </c>
      <c r="M19" s="320"/>
      <c r="N19" s="319">
        <f t="shared" si="1"/>
        <v>136.87830687830689</v>
      </c>
      <c r="O19" s="320"/>
    </row>
    <row r="20" spans="1:15" s="3" customFormat="1" ht="20.100000000000001" customHeight="1">
      <c r="A20" s="276" t="s">
        <v>348</v>
      </c>
      <c r="B20" s="277"/>
      <c r="C20" s="313"/>
      <c r="D20" s="305">
        <f>'I. Фін результат'!C95</f>
        <v>4329</v>
      </c>
      <c r="E20" s="306"/>
      <c r="F20" s="305">
        <f>'I. Фін результат'!D95</f>
        <v>5008</v>
      </c>
      <c r="G20" s="306"/>
      <c r="H20" s="305">
        <f>'I. Фін результат'!E95</f>
        <v>5008</v>
      </c>
      <c r="I20" s="306"/>
      <c r="J20" s="305">
        <f>'I. Фін результат'!F95</f>
        <v>5706</v>
      </c>
      <c r="K20" s="306"/>
      <c r="L20" s="317">
        <f t="shared" si="0"/>
        <v>113.93769968051117</v>
      </c>
      <c r="M20" s="318"/>
      <c r="N20" s="317">
        <f t="shared" si="1"/>
        <v>131.80873180873181</v>
      </c>
      <c r="O20" s="318"/>
    </row>
    <row r="21" spans="1:15" s="3" customFormat="1" ht="20.100000000000001" customHeight="1">
      <c r="A21" s="314" t="s">
        <v>175</v>
      </c>
      <c r="B21" s="315"/>
      <c r="C21" s="316"/>
      <c r="D21" s="311">
        <v>115</v>
      </c>
      <c r="E21" s="312"/>
      <c r="F21" s="311">
        <v>146</v>
      </c>
      <c r="G21" s="312"/>
      <c r="H21" s="311">
        <v>146</v>
      </c>
      <c r="I21" s="312"/>
      <c r="J21" s="311">
        <v>160</v>
      </c>
      <c r="K21" s="312"/>
      <c r="L21" s="319">
        <f t="shared" si="0"/>
        <v>109.58904109589041</v>
      </c>
      <c r="M21" s="320"/>
      <c r="N21" s="319">
        <f t="shared" si="1"/>
        <v>139.13043478260869</v>
      </c>
      <c r="O21" s="320"/>
    </row>
    <row r="22" spans="1:15" s="3" customFormat="1" ht="20.100000000000001" customHeight="1">
      <c r="A22" s="314" t="s">
        <v>184</v>
      </c>
      <c r="B22" s="315"/>
      <c r="C22" s="316"/>
      <c r="D22" s="311">
        <v>434</v>
      </c>
      <c r="E22" s="312"/>
      <c r="F22" s="311">
        <v>374</v>
      </c>
      <c r="G22" s="312"/>
      <c r="H22" s="311">
        <v>374</v>
      </c>
      <c r="I22" s="312"/>
      <c r="J22" s="311">
        <v>372</v>
      </c>
      <c r="K22" s="312"/>
      <c r="L22" s="319">
        <f t="shared" si="0"/>
        <v>99.465240641711233</v>
      </c>
      <c r="M22" s="320"/>
      <c r="N22" s="319">
        <f t="shared" si="1"/>
        <v>85.714285714285708</v>
      </c>
      <c r="O22" s="320"/>
    </row>
    <row r="23" spans="1:15" s="3" customFormat="1" ht="19.5" customHeight="1">
      <c r="A23" s="314" t="s">
        <v>176</v>
      </c>
      <c r="B23" s="315"/>
      <c r="C23" s="316"/>
      <c r="D23" s="311">
        <v>3780</v>
      </c>
      <c r="E23" s="312"/>
      <c r="F23" s="311">
        <v>4488</v>
      </c>
      <c r="G23" s="312"/>
      <c r="H23" s="311">
        <v>4488</v>
      </c>
      <c r="I23" s="312"/>
      <c r="J23" s="311">
        <v>5174</v>
      </c>
      <c r="K23" s="312"/>
      <c r="L23" s="319">
        <f t="shared" si="0"/>
        <v>115.28520499108734</v>
      </c>
      <c r="M23" s="320"/>
      <c r="N23" s="319">
        <f t="shared" si="1"/>
        <v>136.87830687830689</v>
      </c>
      <c r="O23" s="320"/>
    </row>
    <row r="24" spans="1:15" s="3" customFormat="1" ht="39" customHeight="1">
      <c r="A24" s="276" t="s">
        <v>331</v>
      </c>
      <c r="B24" s="277"/>
      <c r="C24" s="313"/>
      <c r="D24" s="305">
        <f>(D20/D12)/12*1000</f>
        <v>3921.1956521739125</v>
      </c>
      <c r="E24" s="306"/>
      <c r="F24" s="305">
        <f>(F20/F12)/12*1000</f>
        <v>4439.7163120567375</v>
      </c>
      <c r="G24" s="306"/>
      <c r="H24" s="305">
        <f>(H20/H12)/12*1000</f>
        <v>4439.7163120567375</v>
      </c>
      <c r="I24" s="306"/>
      <c r="J24" s="305">
        <f>(J20/J12)/12*1000</f>
        <v>4953.125</v>
      </c>
      <c r="K24" s="306"/>
      <c r="L24" s="317">
        <f t="shared" si="0"/>
        <v>111.56399760383387</v>
      </c>
      <c r="M24" s="318"/>
      <c r="N24" s="317">
        <f t="shared" si="1"/>
        <v>126.31670131670134</v>
      </c>
      <c r="O24" s="318"/>
    </row>
    <row r="25" spans="1:15" s="3" customFormat="1" ht="20.100000000000001" customHeight="1">
      <c r="A25" s="314" t="s">
        <v>175</v>
      </c>
      <c r="B25" s="315"/>
      <c r="C25" s="316"/>
      <c r="D25" s="311">
        <v>9583</v>
      </c>
      <c r="E25" s="312"/>
      <c r="F25" s="311">
        <f>(F21/F13)/12*1000</f>
        <v>12166.666666666666</v>
      </c>
      <c r="G25" s="312"/>
      <c r="H25" s="311">
        <f>(H21/H13)/12*1000</f>
        <v>12166.666666666666</v>
      </c>
      <c r="I25" s="312"/>
      <c r="J25" s="311">
        <f>(J21/J13)/12*1000</f>
        <v>13333.333333333334</v>
      </c>
      <c r="K25" s="312"/>
      <c r="L25" s="319">
        <f t="shared" si="0"/>
        <v>109.58904109589042</v>
      </c>
      <c r="M25" s="320"/>
      <c r="N25" s="319">
        <f t="shared" si="1"/>
        <v>139.13527427040941</v>
      </c>
      <c r="O25" s="320"/>
    </row>
    <row r="26" spans="1:15" s="3" customFormat="1" ht="20.100000000000001" customHeight="1">
      <c r="A26" s="314" t="s">
        <v>184</v>
      </c>
      <c r="B26" s="315"/>
      <c r="C26" s="316"/>
      <c r="D26" s="311">
        <v>5167</v>
      </c>
      <c r="E26" s="312"/>
      <c r="F26" s="311">
        <f>(F22/F14)/12*1000</f>
        <v>5194.4444444444443</v>
      </c>
      <c r="G26" s="312"/>
      <c r="H26" s="311">
        <f t="shared" ref="H26:J27" si="2">(H22/H14)/12*1000</f>
        <v>5194.4444444444443</v>
      </c>
      <c r="I26" s="312"/>
      <c r="J26" s="311">
        <f t="shared" si="2"/>
        <v>6200</v>
      </c>
      <c r="K26" s="312"/>
      <c r="L26" s="319">
        <f t="shared" si="0"/>
        <v>119.35828877005348</v>
      </c>
      <c r="M26" s="320"/>
      <c r="N26" s="319">
        <f t="shared" si="1"/>
        <v>119.9922585639636</v>
      </c>
      <c r="O26" s="320"/>
    </row>
    <row r="27" spans="1:15" s="3" customFormat="1" ht="20.25" customHeight="1">
      <c r="A27" s="314" t="s">
        <v>176</v>
      </c>
      <c r="B27" s="315"/>
      <c r="C27" s="316"/>
      <c r="D27" s="311">
        <v>3750</v>
      </c>
      <c r="E27" s="312"/>
      <c r="F27" s="311">
        <f>(F23/F15)/12*1000</f>
        <v>4298.8505747126437</v>
      </c>
      <c r="G27" s="312"/>
      <c r="H27" s="311">
        <f t="shared" si="2"/>
        <v>4298.8505747126437</v>
      </c>
      <c r="I27" s="312"/>
      <c r="J27" s="311">
        <f t="shared" si="2"/>
        <v>4790.74074074074</v>
      </c>
      <c r="K27" s="312"/>
      <c r="L27" s="319">
        <f t="shared" si="0"/>
        <v>111.44236482471774</v>
      </c>
      <c r="M27" s="320"/>
      <c r="N27" s="319">
        <f t="shared" si="1"/>
        <v>127.75308641975307</v>
      </c>
      <c r="O27" s="320"/>
    </row>
    <row r="28" spans="1:15" ht="10.5" customHeight="1">
      <c r="A28" s="158"/>
      <c r="B28" s="158"/>
      <c r="C28" s="158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</row>
    <row r="29" spans="1:15" ht="20.100000000000001" customHeight="1">
      <c r="A29" s="322" t="s">
        <v>301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/>
    </row>
    <row r="30" spans="1:15" ht="15" customHeight="1">
      <c r="A30" s="159"/>
      <c r="B30" s="159"/>
      <c r="C30" s="159"/>
      <c r="D30" s="159"/>
      <c r="E30" s="159"/>
      <c r="F30" s="159"/>
      <c r="G30" s="159"/>
      <c r="H30" s="159"/>
      <c r="I30" s="159"/>
      <c r="J30" s="74"/>
      <c r="K30" s="74"/>
      <c r="L30" s="74"/>
      <c r="M30" s="74"/>
      <c r="N30" s="74"/>
      <c r="O30" s="74"/>
    </row>
    <row r="31" spans="1:15" ht="21.95" customHeight="1">
      <c r="A31" s="160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</row>
    <row r="32" spans="1:15" ht="25.5" customHeight="1">
      <c r="A32" s="327" t="s">
        <v>384</v>
      </c>
      <c r="B32" s="327"/>
      <c r="C32" s="327"/>
      <c r="D32" s="327"/>
      <c r="E32" s="327"/>
      <c r="F32" s="327"/>
      <c r="G32" s="327"/>
      <c r="H32" s="327"/>
      <c r="I32" s="327"/>
      <c r="J32" s="327"/>
      <c r="K32" s="74"/>
      <c r="L32" s="74"/>
      <c r="M32" s="74"/>
      <c r="N32" s="74"/>
      <c r="O32" s="74"/>
    </row>
    <row r="33" spans="1:15" ht="64.5" customHeight="1">
      <c r="A33" s="303" t="s">
        <v>294</v>
      </c>
      <c r="B33" s="323" t="s">
        <v>194</v>
      </c>
      <c r="C33" s="324"/>
      <c r="D33" s="283" t="s">
        <v>423</v>
      </c>
      <c r="E33" s="283"/>
      <c r="F33" s="283"/>
      <c r="G33" s="283" t="s">
        <v>424</v>
      </c>
      <c r="H33" s="283"/>
      <c r="I33" s="283"/>
      <c r="J33" s="323" t="s">
        <v>477</v>
      </c>
      <c r="K33" s="329"/>
      <c r="L33" s="324"/>
      <c r="M33" s="283" t="s">
        <v>425</v>
      </c>
      <c r="N33" s="283"/>
      <c r="O33" s="283"/>
    </row>
    <row r="34" spans="1:15" ht="144.75" customHeight="1">
      <c r="A34" s="304"/>
      <c r="B34" s="101" t="s">
        <v>421</v>
      </c>
      <c r="C34" s="101" t="s">
        <v>422</v>
      </c>
      <c r="D34" s="101" t="s">
        <v>349</v>
      </c>
      <c r="E34" s="101" t="s">
        <v>195</v>
      </c>
      <c r="F34" s="101" t="s">
        <v>350</v>
      </c>
      <c r="G34" s="101" t="s">
        <v>349</v>
      </c>
      <c r="H34" s="101" t="s">
        <v>195</v>
      </c>
      <c r="I34" s="101" t="s">
        <v>350</v>
      </c>
      <c r="J34" s="101" t="s">
        <v>349</v>
      </c>
      <c r="K34" s="101" t="s">
        <v>195</v>
      </c>
      <c r="L34" s="101" t="s">
        <v>350</v>
      </c>
      <c r="M34" s="101" t="s">
        <v>349</v>
      </c>
      <c r="N34" s="101" t="s">
        <v>195</v>
      </c>
      <c r="O34" s="101" t="s">
        <v>350</v>
      </c>
    </row>
    <row r="35" spans="1:15" ht="20.100000000000001" customHeight="1">
      <c r="A35" s="101">
        <v>1</v>
      </c>
      <c r="B35" s="101">
        <v>2</v>
      </c>
      <c r="C35" s="101">
        <v>3</v>
      </c>
      <c r="D35" s="101">
        <v>4</v>
      </c>
      <c r="E35" s="101">
        <v>5</v>
      </c>
      <c r="F35" s="101">
        <v>6</v>
      </c>
      <c r="G35" s="101">
        <v>7</v>
      </c>
      <c r="H35" s="92">
        <v>8</v>
      </c>
      <c r="I35" s="92">
        <v>9</v>
      </c>
      <c r="J35" s="92">
        <v>10</v>
      </c>
      <c r="K35" s="92">
        <v>11</v>
      </c>
      <c r="L35" s="92">
        <v>12</v>
      </c>
      <c r="M35" s="92">
        <v>13</v>
      </c>
      <c r="N35" s="92">
        <v>14</v>
      </c>
      <c r="O35" s="92">
        <v>15</v>
      </c>
    </row>
    <row r="36" spans="1:15" ht="36.75" customHeight="1">
      <c r="A36" s="99" t="s">
        <v>455</v>
      </c>
      <c r="B36" s="231">
        <v>39.9</v>
      </c>
      <c r="C36" s="231">
        <v>40.5</v>
      </c>
      <c r="D36" s="198">
        <v>6410</v>
      </c>
      <c r="E36" s="161"/>
      <c r="F36" s="162"/>
      <c r="G36" s="161">
        <v>7097</v>
      </c>
      <c r="H36" s="161"/>
      <c r="I36" s="162"/>
      <c r="J36" s="161">
        <v>3993</v>
      </c>
      <c r="K36" s="161"/>
      <c r="L36" s="162"/>
      <c r="M36" s="161">
        <v>7100</v>
      </c>
      <c r="N36" s="161"/>
      <c r="O36" s="162"/>
    </row>
    <row r="37" spans="1:15" ht="37.5" customHeight="1">
      <c r="A37" s="99" t="s">
        <v>456</v>
      </c>
      <c r="B37" s="231">
        <v>60.1</v>
      </c>
      <c r="C37" s="231">
        <v>59.5</v>
      </c>
      <c r="D37" s="198">
        <v>9656</v>
      </c>
      <c r="E37" s="161"/>
      <c r="F37" s="162"/>
      <c r="G37" s="161">
        <v>9390</v>
      </c>
      <c r="H37" s="161"/>
      <c r="I37" s="162"/>
      <c r="J37" s="161">
        <v>5439</v>
      </c>
      <c r="K37" s="161"/>
      <c r="L37" s="162"/>
      <c r="M37" s="161">
        <v>10450</v>
      </c>
      <c r="N37" s="161"/>
      <c r="O37" s="162"/>
    </row>
    <row r="38" spans="1:15" ht="20.100000000000001" customHeight="1">
      <c r="A38" s="118" t="s">
        <v>51</v>
      </c>
      <c r="B38" s="163">
        <v>100</v>
      </c>
      <c r="C38" s="163">
        <v>100</v>
      </c>
      <c r="D38" s="201">
        <f>SUM(D36:D37)</f>
        <v>16066</v>
      </c>
      <c r="E38" s="164"/>
      <c r="F38" s="165"/>
      <c r="G38" s="164">
        <f>SUM(G36:G37)</f>
        <v>16487</v>
      </c>
      <c r="H38" s="164"/>
      <c r="I38" s="165"/>
      <c r="J38" s="164">
        <f>SUM(J36:J37)</f>
        <v>9432</v>
      </c>
      <c r="K38" s="164"/>
      <c r="L38" s="165"/>
      <c r="M38" s="164">
        <f>SUM(M36:M37)</f>
        <v>17550</v>
      </c>
      <c r="N38" s="164"/>
      <c r="O38" s="165"/>
    </row>
    <row r="39" spans="1:15" ht="20.100000000000001" customHeight="1">
      <c r="A39" s="65"/>
      <c r="B39" s="166"/>
      <c r="C39" s="166"/>
      <c r="D39" s="166"/>
      <c r="E39" s="166"/>
      <c r="F39" s="167"/>
      <c r="G39" s="167"/>
      <c r="H39" s="167"/>
      <c r="I39" s="168"/>
      <c r="J39" s="168"/>
      <c r="K39" s="168"/>
      <c r="L39" s="168"/>
      <c r="M39" s="168"/>
      <c r="N39" s="168"/>
      <c r="O39" s="168"/>
    </row>
    <row r="40" spans="1:15" ht="20.100000000000001" customHeight="1">
      <c r="A40" s="321" t="s">
        <v>385</v>
      </c>
      <c r="B40" s="321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</row>
    <row r="41" spans="1:15" ht="20.100000000000001" customHeight="1">
      <c r="A41" s="169"/>
      <c r="B41" s="170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</row>
    <row r="42" spans="1:15" ht="35.25" customHeight="1">
      <c r="A42" s="101" t="s">
        <v>110</v>
      </c>
      <c r="B42" s="283" t="s">
        <v>65</v>
      </c>
      <c r="C42" s="283"/>
      <c r="D42" s="283" t="s">
        <v>59</v>
      </c>
      <c r="E42" s="283"/>
      <c r="F42" s="283" t="s">
        <v>60</v>
      </c>
      <c r="G42" s="283"/>
      <c r="H42" s="283" t="s">
        <v>196</v>
      </c>
      <c r="I42" s="283"/>
      <c r="J42" s="283"/>
      <c r="K42" s="323" t="s">
        <v>79</v>
      </c>
      <c r="L42" s="324"/>
      <c r="M42" s="323" t="s">
        <v>31</v>
      </c>
      <c r="N42" s="329"/>
      <c r="O42" s="324"/>
    </row>
    <row r="43" spans="1:15" ht="20.100000000000001" customHeight="1">
      <c r="A43" s="92">
        <v>1</v>
      </c>
      <c r="B43" s="282">
        <v>2</v>
      </c>
      <c r="C43" s="282"/>
      <c r="D43" s="282">
        <v>3</v>
      </c>
      <c r="E43" s="282"/>
      <c r="F43" s="339">
        <v>4</v>
      </c>
      <c r="G43" s="339"/>
      <c r="H43" s="282">
        <v>5</v>
      </c>
      <c r="I43" s="282"/>
      <c r="J43" s="282"/>
      <c r="K43" s="282">
        <v>6</v>
      </c>
      <c r="L43" s="282"/>
      <c r="M43" s="333">
        <v>7</v>
      </c>
      <c r="N43" s="334"/>
      <c r="O43" s="335"/>
    </row>
    <row r="44" spans="1:15" ht="21.95" customHeight="1">
      <c r="A44" s="99"/>
      <c r="B44" s="328"/>
      <c r="C44" s="328"/>
      <c r="D44" s="326"/>
      <c r="E44" s="326"/>
      <c r="F44" s="330"/>
      <c r="G44" s="330"/>
      <c r="H44" s="283"/>
      <c r="I44" s="283"/>
      <c r="J44" s="283"/>
      <c r="K44" s="311"/>
      <c r="L44" s="312"/>
      <c r="M44" s="328"/>
      <c r="N44" s="328"/>
      <c r="O44" s="328"/>
    </row>
    <row r="45" spans="1:15" ht="20.100000000000001" customHeight="1">
      <c r="A45" s="99"/>
      <c r="B45" s="331"/>
      <c r="C45" s="332"/>
      <c r="D45" s="311"/>
      <c r="E45" s="312"/>
      <c r="F45" s="337"/>
      <c r="G45" s="338"/>
      <c r="H45" s="323"/>
      <c r="I45" s="329"/>
      <c r="J45" s="324"/>
      <c r="K45" s="311"/>
      <c r="L45" s="312"/>
      <c r="M45" s="331"/>
      <c r="N45" s="336"/>
      <c r="O45" s="332"/>
    </row>
    <row r="46" spans="1:15" ht="27" customHeight="1">
      <c r="A46" s="99"/>
      <c r="B46" s="328"/>
      <c r="C46" s="328"/>
      <c r="D46" s="326"/>
      <c r="E46" s="326"/>
      <c r="F46" s="330"/>
      <c r="G46" s="330"/>
      <c r="H46" s="283"/>
      <c r="I46" s="283"/>
      <c r="J46" s="283"/>
      <c r="K46" s="311"/>
      <c r="L46" s="312"/>
      <c r="M46" s="328"/>
      <c r="N46" s="328"/>
      <c r="O46" s="328"/>
    </row>
    <row r="47" spans="1:15">
      <c r="A47" s="118" t="s">
        <v>51</v>
      </c>
      <c r="B47" s="258" t="s">
        <v>32</v>
      </c>
      <c r="C47" s="258"/>
      <c r="D47" s="258" t="s">
        <v>32</v>
      </c>
      <c r="E47" s="258"/>
      <c r="F47" s="258" t="s">
        <v>32</v>
      </c>
      <c r="G47" s="258"/>
      <c r="H47" s="258"/>
      <c r="I47" s="258"/>
      <c r="J47" s="258"/>
      <c r="K47" s="305">
        <f>SUM(K44:K46)</f>
        <v>0</v>
      </c>
      <c r="L47" s="306"/>
      <c r="M47" s="342"/>
      <c r="N47" s="342"/>
      <c r="O47" s="342"/>
    </row>
    <row r="48" spans="1:15" ht="18" customHeight="1">
      <c r="A48" s="167"/>
      <c r="B48" s="87"/>
      <c r="C48" s="87"/>
      <c r="D48" s="87"/>
      <c r="E48" s="87"/>
      <c r="F48" s="87"/>
      <c r="G48" s="87"/>
      <c r="H48" s="87"/>
      <c r="I48" s="87"/>
      <c r="J48" s="87"/>
      <c r="K48" s="89"/>
      <c r="L48" s="89"/>
      <c r="M48" s="89"/>
      <c r="N48" s="89"/>
      <c r="O48" s="89"/>
    </row>
    <row r="49" spans="1:15" ht="20.100000000000001" customHeight="1">
      <c r="A49" s="321" t="s">
        <v>386</v>
      </c>
      <c r="B49" s="321"/>
      <c r="C49" s="321"/>
      <c r="D49" s="321"/>
      <c r="E49" s="321"/>
      <c r="F49" s="321"/>
      <c r="G49" s="321"/>
      <c r="H49" s="321"/>
      <c r="I49" s="321"/>
      <c r="J49" s="321"/>
      <c r="K49" s="321"/>
      <c r="L49" s="321"/>
      <c r="M49" s="321"/>
      <c r="N49" s="321"/>
      <c r="O49" s="321"/>
    </row>
    <row r="50" spans="1:15" ht="20.100000000000001" customHeight="1">
      <c r="A50" s="168"/>
      <c r="B50" s="171"/>
      <c r="C50" s="168"/>
      <c r="D50" s="168"/>
      <c r="E50" s="168"/>
      <c r="F50" s="168"/>
      <c r="G50" s="168"/>
      <c r="H50" s="168"/>
      <c r="I50" s="172"/>
      <c r="J50" s="74"/>
      <c r="K50" s="74"/>
      <c r="L50" s="74"/>
      <c r="M50" s="74"/>
      <c r="N50" s="74"/>
      <c r="O50" s="74"/>
    </row>
    <row r="51" spans="1:15" ht="38.25" customHeight="1">
      <c r="A51" s="283" t="s">
        <v>58</v>
      </c>
      <c r="B51" s="283"/>
      <c r="C51" s="283"/>
      <c r="D51" s="283" t="s">
        <v>426</v>
      </c>
      <c r="E51" s="283"/>
      <c r="F51" s="283"/>
      <c r="G51" s="283" t="s">
        <v>216</v>
      </c>
      <c r="H51" s="283"/>
      <c r="I51" s="283"/>
      <c r="J51" s="283" t="s">
        <v>214</v>
      </c>
      <c r="K51" s="283"/>
      <c r="L51" s="283"/>
      <c r="M51" s="283" t="s">
        <v>427</v>
      </c>
      <c r="N51" s="283"/>
      <c r="O51" s="283"/>
    </row>
    <row r="52" spans="1:15" ht="20.100000000000001" customHeight="1">
      <c r="A52" s="283">
        <v>1</v>
      </c>
      <c r="B52" s="283"/>
      <c r="C52" s="283"/>
      <c r="D52" s="283">
        <v>2</v>
      </c>
      <c r="E52" s="283"/>
      <c r="F52" s="283"/>
      <c r="G52" s="283">
        <v>3</v>
      </c>
      <c r="H52" s="283"/>
      <c r="I52" s="283"/>
      <c r="J52" s="282">
        <v>4</v>
      </c>
      <c r="K52" s="282"/>
      <c r="L52" s="282"/>
      <c r="M52" s="282">
        <v>5</v>
      </c>
      <c r="N52" s="282"/>
      <c r="O52" s="282"/>
    </row>
    <row r="53" spans="1:15" ht="21.95" customHeight="1">
      <c r="A53" s="341" t="s">
        <v>197</v>
      </c>
      <c r="B53" s="341"/>
      <c r="C53" s="341"/>
      <c r="D53" s="326"/>
      <c r="E53" s="326"/>
      <c r="F53" s="326"/>
      <c r="G53" s="326"/>
      <c r="H53" s="326"/>
      <c r="I53" s="326"/>
      <c r="J53" s="326"/>
      <c r="K53" s="326"/>
      <c r="L53" s="326"/>
      <c r="M53" s="326">
        <f>D53+G53-J53</f>
        <v>0</v>
      </c>
      <c r="N53" s="326"/>
      <c r="O53" s="326"/>
    </row>
    <row r="54" spans="1:15" ht="20.100000000000001" customHeight="1">
      <c r="A54" s="341" t="s">
        <v>92</v>
      </c>
      <c r="B54" s="341"/>
      <c r="C54" s="341"/>
      <c r="D54" s="326"/>
      <c r="E54" s="326"/>
      <c r="F54" s="326"/>
      <c r="G54" s="326"/>
      <c r="H54" s="326"/>
      <c r="I54" s="326"/>
      <c r="J54" s="326"/>
      <c r="K54" s="326"/>
      <c r="L54" s="326"/>
      <c r="M54" s="326"/>
      <c r="N54" s="326"/>
      <c r="O54" s="326"/>
    </row>
    <row r="55" spans="1:15" ht="21" customHeight="1">
      <c r="A55" s="341"/>
      <c r="B55" s="341"/>
      <c r="C55" s="341"/>
      <c r="D55" s="311"/>
      <c r="E55" s="325"/>
      <c r="F55" s="312"/>
      <c r="G55" s="311"/>
      <c r="H55" s="325"/>
      <c r="I55" s="312"/>
      <c r="J55" s="311"/>
      <c r="K55" s="325"/>
      <c r="L55" s="312"/>
      <c r="M55" s="311"/>
      <c r="N55" s="325"/>
      <c r="O55" s="312"/>
    </row>
    <row r="56" spans="1:15" ht="18" customHeight="1">
      <c r="A56" s="341" t="s">
        <v>198</v>
      </c>
      <c r="B56" s="341"/>
      <c r="C56" s="341"/>
      <c r="D56" s="326"/>
      <c r="E56" s="326"/>
      <c r="F56" s="326"/>
      <c r="G56" s="326"/>
      <c r="H56" s="326"/>
      <c r="I56" s="326"/>
      <c r="J56" s="326"/>
      <c r="K56" s="326"/>
      <c r="L56" s="326"/>
      <c r="M56" s="326">
        <f>D56+G56-J56</f>
        <v>0</v>
      </c>
      <c r="N56" s="326"/>
      <c r="O56" s="326"/>
    </row>
    <row r="57" spans="1:15" ht="20.100000000000001" customHeight="1">
      <c r="A57" s="341" t="s">
        <v>93</v>
      </c>
      <c r="B57" s="341"/>
      <c r="C57" s="341"/>
      <c r="D57" s="326"/>
      <c r="E57" s="326"/>
      <c r="F57" s="326"/>
      <c r="G57" s="326"/>
      <c r="H57" s="326"/>
      <c r="I57" s="326"/>
      <c r="J57" s="326"/>
      <c r="K57" s="326"/>
      <c r="L57" s="326"/>
      <c r="M57" s="326"/>
      <c r="N57" s="326"/>
      <c r="O57" s="326"/>
    </row>
    <row r="58" spans="1:15" ht="20.100000000000001" customHeight="1">
      <c r="A58" s="341"/>
      <c r="B58" s="341"/>
      <c r="C58" s="341"/>
      <c r="D58" s="311"/>
      <c r="E58" s="325"/>
      <c r="F58" s="312"/>
      <c r="G58" s="311"/>
      <c r="H58" s="325"/>
      <c r="I58" s="312"/>
      <c r="J58" s="311"/>
      <c r="K58" s="325"/>
      <c r="L58" s="312"/>
      <c r="M58" s="311"/>
      <c r="N58" s="325"/>
      <c r="O58" s="312"/>
    </row>
    <row r="59" spans="1:15" ht="20.100000000000001" customHeight="1">
      <c r="A59" s="341" t="s">
        <v>199</v>
      </c>
      <c r="B59" s="341"/>
      <c r="C59" s="341"/>
      <c r="D59" s="326"/>
      <c r="E59" s="326"/>
      <c r="F59" s="326"/>
      <c r="G59" s="326"/>
      <c r="H59" s="326"/>
      <c r="I59" s="326"/>
      <c r="J59" s="326"/>
      <c r="K59" s="326"/>
      <c r="L59" s="326"/>
      <c r="M59" s="326">
        <f>D59+G59-J59</f>
        <v>0</v>
      </c>
      <c r="N59" s="326"/>
      <c r="O59" s="326"/>
    </row>
    <row r="60" spans="1:15" ht="20.100000000000001" customHeight="1">
      <c r="A60" s="341" t="s">
        <v>92</v>
      </c>
      <c r="B60" s="341"/>
      <c r="C60" s="341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6"/>
      <c r="O60" s="326"/>
    </row>
    <row r="61" spans="1:15" ht="20.100000000000001" customHeight="1">
      <c r="A61" s="314"/>
      <c r="B61" s="315"/>
      <c r="C61" s="316"/>
      <c r="D61" s="326"/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</row>
    <row r="62" spans="1:15" ht="21.95" customHeight="1">
      <c r="A62" s="276" t="s">
        <v>51</v>
      </c>
      <c r="B62" s="277"/>
      <c r="C62" s="313"/>
      <c r="D62" s="340">
        <f>SUM(D53,D56,D59)</f>
        <v>0</v>
      </c>
      <c r="E62" s="340"/>
      <c r="F62" s="340"/>
      <c r="G62" s="340">
        <f>SUM(G53,G56,G59)</f>
        <v>0</v>
      </c>
      <c r="H62" s="340"/>
      <c r="I62" s="340"/>
      <c r="J62" s="340">
        <f>SUM(J53,J56,J59)</f>
        <v>0</v>
      </c>
      <c r="K62" s="340"/>
      <c r="L62" s="340"/>
      <c r="M62" s="340">
        <f>D62+G62-J62</f>
        <v>0</v>
      </c>
      <c r="N62" s="340"/>
      <c r="O62" s="340"/>
    </row>
    <row r="63" spans="1:15" ht="20.100000000000001" customHeight="1">
      <c r="A63" s="74"/>
      <c r="B63" s="170"/>
      <c r="C63" s="173"/>
      <c r="D63" s="173"/>
      <c r="E63" s="173"/>
      <c r="F63" s="74"/>
      <c r="G63" s="74"/>
      <c r="H63" s="74"/>
      <c r="I63" s="74"/>
      <c r="J63" s="74"/>
      <c r="K63" s="74"/>
      <c r="L63" s="74"/>
      <c r="M63" s="74"/>
      <c r="N63" s="74"/>
      <c r="O63" s="74"/>
    </row>
    <row r="64" spans="1:15" ht="63.95" customHeight="1">
      <c r="A64" s="74"/>
      <c r="B64" s="170"/>
      <c r="C64" s="173"/>
      <c r="D64" s="173"/>
      <c r="E64" s="173"/>
      <c r="F64" s="74"/>
      <c r="G64" s="74"/>
      <c r="H64" s="74"/>
      <c r="I64" s="74"/>
      <c r="J64" s="74"/>
      <c r="K64" s="74"/>
      <c r="L64" s="74"/>
      <c r="M64" s="74"/>
      <c r="N64" s="74"/>
      <c r="O64" s="74"/>
    </row>
    <row r="65" spans="1:15" ht="18" customHeight="1">
      <c r="A65" s="74"/>
      <c r="B65" s="170"/>
      <c r="C65" s="173"/>
      <c r="D65" s="173"/>
      <c r="E65" s="173"/>
      <c r="F65" s="74"/>
      <c r="G65" s="74"/>
      <c r="H65" s="74"/>
      <c r="I65" s="74"/>
      <c r="J65" s="74"/>
      <c r="K65" s="74"/>
      <c r="L65" s="74"/>
      <c r="M65" s="74"/>
      <c r="N65" s="74"/>
      <c r="O65" s="74"/>
    </row>
    <row r="66" spans="1:15" ht="20.100000000000001" customHeight="1">
      <c r="A66" s="74"/>
      <c r="B66" s="170"/>
      <c r="C66" s="173"/>
      <c r="D66" s="173"/>
      <c r="E66" s="173"/>
      <c r="F66" s="74"/>
      <c r="G66" s="74"/>
      <c r="H66" s="74"/>
      <c r="I66" s="74"/>
      <c r="J66" s="74"/>
      <c r="K66" s="74"/>
      <c r="L66" s="74"/>
      <c r="M66" s="74"/>
      <c r="N66" s="74"/>
      <c r="O66" s="74"/>
    </row>
    <row r="67" spans="1:15" ht="20.100000000000001" customHeight="1">
      <c r="A67" s="74"/>
      <c r="B67" s="170"/>
      <c r="C67" s="173"/>
      <c r="D67" s="173"/>
      <c r="E67" s="173"/>
      <c r="F67" s="74"/>
      <c r="G67" s="74"/>
      <c r="H67" s="74"/>
      <c r="I67" s="74"/>
      <c r="J67" s="74"/>
      <c r="K67" s="74"/>
      <c r="L67" s="74"/>
      <c r="M67" s="74"/>
      <c r="N67" s="74"/>
      <c r="O67" s="74"/>
    </row>
    <row r="68" spans="1:15" ht="20.100000000000001" customHeight="1">
      <c r="A68" s="74"/>
      <c r="B68" s="170"/>
      <c r="C68" s="173"/>
      <c r="D68" s="173"/>
      <c r="E68" s="173"/>
      <c r="F68" s="74"/>
      <c r="G68" s="74"/>
      <c r="H68" s="74"/>
      <c r="I68" s="74"/>
      <c r="J68" s="74"/>
      <c r="K68" s="74"/>
      <c r="L68" s="74"/>
      <c r="M68" s="74"/>
      <c r="N68" s="74"/>
      <c r="O68" s="74"/>
    </row>
    <row r="69" spans="1:15" ht="20.100000000000001" customHeight="1">
      <c r="A69" s="74"/>
      <c r="B69" s="170"/>
      <c r="C69" s="173"/>
      <c r="D69" s="173"/>
      <c r="E69" s="173"/>
      <c r="F69" s="74"/>
      <c r="G69" s="74"/>
      <c r="H69" s="74"/>
      <c r="I69" s="74"/>
      <c r="J69" s="74"/>
      <c r="K69" s="74"/>
      <c r="L69" s="74"/>
      <c r="M69" s="74"/>
      <c r="N69" s="74"/>
      <c r="O69" s="74"/>
    </row>
    <row r="70" spans="1:15" ht="20.100000000000001" customHeight="1">
      <c r="A70" s="74"/>
      <c r="B70" s="170"/>
      <c r="C70" s="173"/>
      <c r="D70" s="173"/>
      <c r="E70" s="173"/>
      <c r="F70" s="74"/>
      <c r="G70" s="74"/>
      <c r="H70" s="74"/>
      <c r="I70" s="74"/>
      <c r="J70" s="74"/>
      <c r="K70" s="74"/>
      <c r="L70" s="74"/>
      <c r="M70" s="74"/>
      <c r="N70" s="74"/>
      <c r="O70" s="74"/>
    </row>
    <row r="71" spans="1:15" ht="20.100000000000001" customHeight="1">
      <c r="A71" s="74"/>
      <c r="B71" s="170"/>
      <c r="C71" s="173"/>
      <c r="D71" s="173"/>
      <c r="E71" s="173"/>
      <c r="F71" s="74"/>
      <c r="G71" s="74"/>
      <c r="H71" s="74"/>
      <c r="I71" s="74"/>
      <c r="J71" s="74"/>
      <c r="K71" s="74"/>
      <c r="L71" s="74"/>
      <c r="M71" s="74"/>
      <c r="N71" s="74"/>
      <c r="O71" s="74"/>
    </row>
    <row r="72" spans="1:15" ht="20.100000000000001" customHeight="1">
      <c r="C72" s="22"/>
      <c r="D72" s="22"/>
      <c r="E72" s="22"/>
    </row>
    <row r="73" spans="1:15" ht="20.100000000000001" customHeight="1">
      <c r="C73" s="22"/>
      <c r="D73" s="22"/>
      <c r="E73" s="22"/>
    </row>
    <row r="74" spans="1:15" ht="20.100000000000001" customHeight="1">
      <c r="C74" s="22"/>
      <c r="D74" s="22"/>
      <c r="E74" s="22"/>
    </row>
    <row r="75" spans="1:15" ht="20.100000000000001" customHeight="1">
      <c r="C75" s="22"/>
      <c r="D75" s="22"/>
      <c r="E75" s="22"/>
    </row>
    <row r="76" spans="1:15">
      <c r="C76" s="22"/>
      <c r="D76" s="22"/>
      <c r="E76" s="22"/>
    </row>
  </sheetData>
  <mergeCells count="238">
    <mergeCell ref="D26:E26"/>
    <mergeCell ref="L27:M27"/>
    <mergeCell ref="J27:K27"/>
    <mergeCell ref="A55:C55"/>
    <mergeCell ref="A54:C54"/>
    <mergeCell ref="A53:C53"/>
    <mergeCell ref="A52:C52"/>
    <mergeCell ref="B47:C47"/>
    <mergeCell ref="D47:E47"/>
    <mergeCell ref="G54:I54"/>
    <mergeCell ref="D55:F55"/>
    <mergeCell ref="G55:I55"/>
    <mergeCell ref="F47:G47"/>
    <mergeCell ref="A49:O49"/>
    <mergeCell ref="A51:C51"/>
    <mergeCell ref="D51:F51"/>
    <mergeCell ref="D52:F52"/>
    <mergeCell ref="M52:O52"/>
    <mergeCell ref="M47:O47"/>
    <mergeCell ref="M51:O51"/>
    <mergeCell ref="K47:L47"/>
    <mergeCell ref="J53:L53"/>
    <mergeCell ref="H47:J47"/>
    <mergeCell ref="M42:O42"/>
    <mergeCell ref="A62:C62"/>
    <mergeCell ref="D62:F62"/>
    <mergeCell ref="G62:I62"/>
    <mergeCell ref="J62:L62"/>
    <mergeCell ref="A56:C56"/>
    <mergeCell ref="A57:C57"/>
    <mergeCell ref="A61:C61"/>
    <mergeCell ref="J54:L54"/>
    <mergeCell ref="A60:C60"/>
    <mergeCell ref="A58:C58"/>
    <mergeCell ref="A59:C59"/>
    <mergeCell ref="G59:I59"/>
    <mergeCell ref="M62:O62"/>
    <mergeCell ref="D57:F57"/>
    <mergeCell ref="G56:I56"/>
    <mergeCell ref="D56:F56"/>
    <mergeCell ref="J57:L57"/>
    <mergeCell ref="M57:O57"/>
    <mergeCell ref="M58:O58"/>
    <mergeCell ref="M61:O61"/>
    <mergeCell ref="J60:L60"/>
    <mergeCell ref="J59:L59"/>
    <mergeCell ref="J58:L58"/>
    <mergeCell ref="M56:O56"/>
    <mergeCell ref="M60:O60"/>
    <mergeCell ref="M59:O59"/>
    <mergeCell ref="J61:L61"/>
    <mergeCell ref="G57:I57"/>
    <mergeCell ref="D61:F61"/>
    <mergeCell ref="J56:L56"/>
    <mergeCell ref="G61:I61"/>
    <mergeCell ref="G60:I60"/>
    <mergeCell ref="D60:F60"/>
    <mergeCell ref="D58:F58"/>
    <mergeCell ref="G58:I58"/>
    <mergeCell ref="D59:F59"/>
    <mergeCell ref="K46:L46"/>
    <mergeCell ref="B44:C44"/>
    <mergeCell ref="B46:C46"/>
    <mergeCell ref="B45:C45"/>
    <mergeCell ref="K43:L43"/>
    <mergeCell ref="A27:C27"/>
    <mergeCell ref="D27:E27"/>
    <mergeCell ref="M43:O43"/>
    <mergeCell ref="D42:E42"/>
    <mergeCell ref="F42:G42"/>
    <mergeCell ref="H42:J42"/>
    <mergeCell ref="M45:O45"/>
    <mergeCell ref="H45:J45"/>
    <mergeCell ref="M44:O44"/>
    <mergeCell ref="D45:E45"/>
    <mergeCell ref="F45:G45"/>
    <mergeCell ref="K42:L42"/>
    <mergeCell ref="F43:G43"/>
    <mergeCell ref="H43:J43"/>
    <mergeCell ref="H44:J44"/>
    <mergeCell ref="K44:L44"/>
    <mergeCell ref="D43:E43"/>
    <mergeCell ref="D44:E44"/>
    <mergeCell ref="F44:G44"/>
    <mergeCell ref="A26:C26"/>
    <mergeCell ref="A32:J32"/>
    <mergeCell ref="D23:E23"/>
    <mergeCell ref="A24:C24"/>
    <mergeCell ref="D24:E24"/>
    <mergeCell ref="B43:C43"/>
    <mergeCell ref="M54:O54"/>
    <mergeCell ref="L23:M23"/>
    <mergeCell ref="J23:K23"/>
    <mergeCell ref="F23:G23"/>
    <mergeCell ref="H23:I23"/>
    <mergeCell ref="J24:K24"/>
    <mergeCell ref="D25:E25"/>
    <mergeCell ref="F25:G25"/>
    <mergeCell ref="M46:O46"/>
    <mergeCell ref="K45:L45"/>
    <mergeCell ref="D33:F33"/>
    <mergeCell ref="G33:I33"/>
    <mergeCell ref="J33:L33"/>
    <mergeCell ref="M33:O33"/>
    <mergeCell ref="A33:A34"/>
    <mergeCell ref="H46:J46"/>
    <mergeCell ref="D46:E46"/>
    <mergeCell ref="F46:G46"/>
    <mergeCell ref="M55:O55"/>
    <mergeCell ref="J55:L55"/>
    <mergeCell ref="M53:O53"/>
    <mergeCell ref="D53:F53"/>
    <mergeCell ref="G51:I51"/>
    <mergeCell ref="J51:L51"/>
    <mergeCell ref="G52:I52"/>
    <mergeCell ref="J52:L52"/>
    <mergeCell ref="D54:F54"/>
    <mergeCell ref="G53:I53"/>
    <mergeCell ref="N20:O20"/>
    <mergeCell ref="F21:G21"/>
    <mergeCell ref="F27:G27"/>
    <mergeCell ref="A23:C23"/>
    <mergeCell ref="N21:O21"/>
    <mergeCell ref="A22:C22"/>
    <mergeCell ref="D22:E22"/>
    <mergeCell ref="F22:G22"/>
    <mergeCell ref="H22:I22"/>
    <mergeCell ref="J22:K22"/>
    <mergeCell ref="L22:M22"/>
    <mergeCell ref="N22:O22"/>
    <mergeCell ref="A25:C25"/>
    <mergeCell ref="N23:O23"/>
    <mergeCell ref="H21:I21"/>
    <mergeCell ref="J21:K21"/>
    <mergeCell ref="H25:I25"/>
    <mergeCell ref="N24:O24"/>
    <mergeCell ref="J25:K25"/>
    <mergeCell ref="D21:E21"/>
    <mergeCell ref="L25:M25"/>
    <mergeCell ref="N25:O25"/>
    <mergeCell ref="F24:G24"/>
    <mergeCell ref="H24:I24"/>
    <mergeCell ref="L18:M18"/>
    <mergeCell ref="L19:M19"/>
    <mergeCell ref="F19:G19"/>
    <mergeCell ref="A40:O40"/>
    <mergeCell ref="B42:C42"/>
    <mergeCell ref="N27:O27"/>
    <mergeCell ref="J26:K26"/>
    <mergeCell ref="L26:M26"/>
    <mergeCell ref="N26:O26"/>
    <mergeCell ref="F26:G26"/>
    <mergeCell ref="H26:I26"/>
    <mergeCell ref="H27:I27"/>
    <mergeCell ref="L24:M24"/>
    <mergeCell ref="A21:C21"/>
    <mergeCell ref="J19:K19"/>
    <mergeCell ref="F20:G20"/>
    <mergeCell ref="H20:I20"/>
    <mergeCell ref="J20:K20"/>
    <mergeCell ref="A18:C18"/>
    <mergeCell ref="L21:M21"/>
    <mergeCell ref="A29:O29"/>
    <mergeCell ref="N19:O19"/>
    <mergeCell ref="L20:M20"/>
    <mergeCell ref="B33:C33"/>
    <mergeCell ref="L16:M16"/>
    <mergeCell ref="L15:M15"/>
    <mergeCell ref="A12:C12"/>
    <mergeCell ref="D18:E18"/>
    <mergeCell ref="N18:O18"/>
    <mergeCell ref="J18:K18"/>
    <mergeCell ref="H18:I18"/>
    <mergeCell ref="N12:O12"/>
    <mergeCell ref="L12:M12"/>
    <mergeCell ref="N14:O14"/>
    <mergeCell ref="N17:O17"/>
    <mergeCell ref="J13:K13"/>
    <mergeCell ref="L13:M13"/>
    <mergeCell ref="N13:O13"/>
    <mergeCell ref="J17:K17"/>
    <mergeCell ref="N16:O16"/>
    <mergeCell ref="L17:M17"/>
    <mergeCell ref="J16:K16"/>
    <mergeCell ref="N15:O15"/>
    <mergeCell ref="L14:M14"/>
    <mergeCell ref="J14:K14"/>
    <mergeCell ref="A15:C15"/>
    <mergeCell ref="F15:G15"/>
    <mergeCell ref="J15:K15"/>
    <mergeCell ref="H13:I13"/>
    <mergeCell ref="F13:G13"/>
    <mergeCell ref="H15:I15"/>
    <mergeCell ref="D15:E15"/>
    <mergeCell ref="A14:C14"/>
    <mergeCell ref="D14:E14"/>
    <mergeCell ref="F14:G14"/>
    <mergeCell ref="H14:I14"/>
    <mergeCell ref="A13:C13"/>
    <mergeCell ref="D13:E13"/>
    <mergeCell ref="H19:I19"/>
    <mergeCell ref="A20:C20"/>
    <mergeCell ref="D20:E20"/>
    <mergeCell ref="A16:C16"/>
    <mergeCell ref="H17:I17"/>
    <mergeCell ref="H16:I16"/>
    <mergeCell ref="D16:E16"/>
    <mergeCell ref="A17:C17"/>
    <mergeCell ref="F16:G16"/>
    <mergeCell ref="A19:C19"/>
    <mergeCell ref="D17:E17"/>
    <mergeCell ref="F17:G17"/>
    <mergeCell ref="D19:E19"/>
    <mergeCell ref="F18:G18"/>
    <mergeCell ref="J11:K11"/>
    <mergeCell ref="D11:E11"/>
    <mergeCell ref="F11:G11"/>
    <mergeCell ref="J12:K12"/>
    <mergeCell ref="F12:G12"/>
    <mergeCell ref="A2:O2"/>
    <mergeCell ref="A3:O3"/>
    <mergeCell ref="A4:O4"/>
    <mergeCell ref="D10:E10"/>
    <mergeCell ref="F10:G10"/>
    <mergeCell ref="A6:O6"/>
    <mergeCell ref="A10:C10"/>
    <mergeCell ref="A5:O5"/>
    <mergeCell ref="A8:O8"/>
    <mergeCell ref="J10:K10"/>
    <mergeCell ref="H11:I11"/>
    <mergeCell ref="N10:O10"/>
    <mergeCell ref="N11:O11"/>
    <mergeCell ref="H10:I10"/>
    <mergeCell ref="L10:M10"/>
    <mergeCell ref="D12:E12"/>
    <mergeCell ref="A11:C11"/>
    <mergeCell ref="H12:I12"/>
    <mergeCell ref="L11:M11"/>
  </mergeCells>
  <phoneticPr fontId="3" type="noConversion"/>
  <pageMargins left="1.1811023622047245" right="0.39370078740157483" top="0.78740157480314965" bottom="0.78740157480314965" header="0.27559055118110237" footer="0.15748031496062992"/>
  <pageSetup paperSize="9" scale="47" orientation="landscape" horizontalDpi="1200" verticalDpi="1200" r:id="rId1"/>
  <headerFooter alignWithMargins="0"/>
  <rowBreaks count="1" manualBreakCount="1">
    <brk id="30" max="14" man="1"/>
  </rowBreaks>
  <ignoredErrors>
    <ignoredError sqref="L25:M27 H25:K27 D24 I24:K24 L13:M23 L24:M24 O12 L12:M12 N12:N27 O13:O27" evalError="1"/>
    <ignoredError sqref="D38:G38 H38:J38 K38:M38 K4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E63"/>
  <sheetViews>
    <sheetView view="pageBreakPreview" topLeftCell="A13" zoomScale="75" zoomScaleNormal="60" zoomScaleSheetLayoutView="75" workbookViewId="0">
      <selection activeCell="I49" sqref="I49"/>
    </sheetView>
  </sheetViews>
  <sheetFormatPr defaultRowHeight="18.75"/>
  <cols>
    <col min="1" max="1" width="8.28515625" style="2" customWidth="1"/>
    <col min="2" max="2" width="28.7109375" style="2" customWidth="1"/>
    <col min="3" max="6" width="11.28515625" style="2" customWidth="1"/>
    <col min="7" max="31" width="11" style="2" customWidth="1"/>
    <col min="32" max="16384" width="9.140625" style="2"/>
  </cols>
  <sheetData>
    <row r="1" spans="1:31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74"/>
      <c r="Q1" s="174"/>
      <c r="R1" s="174"/>
      <c r="S1" s="174"/>
      <c r="T1" s="174"/>
      <c r="U1" s="174"/>
      <c r="V1" s="74"/>
      <c r="W1" s="74"/>
      <c r="X1" s="74"/>
      <c r="Y1" s="74"/>
      <c r="Z1" s="74"/>
      <c r="AA1" s="74"/>
      <c r="AB1" s="357" t="s">
        <v>392</v>
      </c>
      <c r="AC1" s="358"/>
      <c r="AD1" s="358"/>
      <c r="AE1" s="358"/>
    </row>
    <row r="2" spans="1:31" ht="18.75" customHeight="1">
      <c r="A2" s="74"/>
      <c r="B2" s="175" t="s">
        <v>387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</row>
    <row r="3" spans="1:31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359" t="s">
        <v>363</v>
      </c>
      <c r="AE3" s="244"/>
    </row>
    <row r="4" spans="1:31" ht="41.25" customHeight="1">
      <c r="A4" s="259" t="s">
        <v>47</v>
      </c>
      <c r="B4" s="259" t="s">
        <v>148</v>
      </c>
      <c r="C4" s="381" t="s">
        <v>149</v>
      </c>
      <c r="D4" s="382"/>
      <c r="E4" s="382"/>
      <c r="F4" s="383"/>
      <c r="G4" s="381" t="s">
        <v>211</v>
      </c>
      <c r="H4" s="382"/>
      <c r="I4" s="382"/>
      <c r="J4" s="382"/>
      <c r="K4" s="382"/>
      <c r="L4" s="382"/>
      <c r="M4" s="383"/>
      <c r="N4" s="323" t="s">
        <v>150</v>
      </c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4"/>
      <c r="Z4" s="405" t="s">
        <v>431</v>
      </c>
      <c r="AA4" s="406"/>
      <c r="AB4" s="407"/>
      <c r="AC4" s="366" t="s">
        <v>432</v>
      </c>
      <c r="AD4" s="367"/>
      <c r="AE4" s="368"/>
    </row>
    <row r="5" spans="1:31" ht="48.75" customHeight="1">
      <c r="A5" s="260"/>
      <c r="B5" s="260"/>
      <c r="C5" s="384"/>
      <c r="D5" s="385"/>
      <c r="E5" s="385"/>
      <c r="F5" s="386"/>
      <c r="G5" s="384"/>
      <c r="H5" s="385"/>
      <c r="I5" s="385"/>
      <c r="J5" s="385"/>
      <c r="K5" s="385"/>
      <c r="L5" s="385"/>
      <c r="M5" s="386"/>
      <c r="N5" s="323" t="s">
        <v>428</v>
      </c>
      <c r="O5" s="329"/>
      <c r="P5" s="329"/>
      <c r="Q5" s="324"/>
      <c r="R5" s="323" t="s">
        <v>429</v>
      </c>
      <c r="S5" s="329"/>
      <c r="T5" s="329"/>
      <c r="U5" s="324"/>
      <c r="V5" s="323" t="s">
        <v>430</v>
      </c>
      <c r="W5" s="329"/>
      <c r="X5" s="329"/>
      <c r="Y5" s="324"/>
      <c r="Z5" s="408"/>
      <c r="AA5" s="408"/>
      <c r="AB5" s="409"/>
      <c r="AC5" s="372"/>
      <c r="AD5" s="373"/>
      <c r="AE5" s="374"/>
    </row>
    <row r="6" spans="1:31" ht="18" customHeight="1">
      <c r="A6" s="177">
        <v>1</v>
      </c>
      <c r="B6" s="178">
        <v>2</v>
      </c>
      <c r="C6" s="343">
        <v>3</v>
      </c>
      <c r="D6" s="344"/>
      <c r="E6" s="344"/>
      <c r="F6" s="345"/>
      <c r="G6" s="343">
        <v>4</v>
      </c>
      <c r="H6" s="344"/>
      <c r="I6" s="344"/>
      <c r="J6" s="344"/>
      <c r="K6" s="344"/>
      <c r="L6" s="344"/>
      <c r="M6" s="345"/>
      <c r="N6" s="395">
        <v>5</v>
      </c>
      <c r="O6" s="396"/>
      <c r="P6" s="396"/>
      <c r="Q6" s="397"/>
      <c r="R6" s="395">
        <v>6</v>
      </c>
      <c r="S6" s="396"/>
      <c r="T6" s="396"/>
      <c r="U6" s="397"/>
      <c r="V6" s="395">
        <v>7</v>
      </c>
      <c r="W6" s="396"/>
      <c r="X6" s="396"/>
      <c r="Y6" s="397"/>
      <c r="Z6" s="396">
        <v>8</v>
      </c>
      <c r="AA6" s="396"/>
      <c r="AB6" s="397"/>
      <c r="AC6" s="395">
        <v>9</v>
      </c>
      <c r="AD6" s="396"/>
      <c r="AE6" s="397"/>
    </row>
    <row r="7" spans="1:31" ht="30.75" customHeight="1">
      <c r="A7" s="177">
        <v>1</v>
      </c>
      <c r="B7" s="178" t="s">
        <v>457</v>
      </c>
      <c r="C7" s="343">
        <v>2013</v>
      </c>
      <c r="D7" s="344"/>
      <c r="E7" s="344"/>
      <c r="F7" s="345"/>
      <c r="G7" s="392" t="s">
        <v>458</v>
      </c>
      <c r="H7" s="393"/>
      <c r="I7" s="393"/>
      <c r="J7" s="393"/>
      <c r="K7" s="393"/>
      <c r="L7" s="393"/>
      <c r="M7" s="394"/>
      <c r="N7" s="392">
        <v>51</v>
      </c>
      <c r="O7" s="393"/>
      <c r="P7" s="393"/>
      <c r="Q7" s="394"/>
      <c r="R7" s="392">
        <v>55</v>
      </c>
      <c r="S7" s="393"/>
      <c r="T7" s="393"/>
      <c r="U7" s="394"/>
      <c r="V7" s="392">
        <v>65</v>
      </c>
      <c r="W7" s="393"/>
      <c r="X7" s="393"/>
      <c r="Y7" s="394"/>
      <c r="Z7" s="375">
        <f>(V7/R7)*100</f>
        <v>118.18181818181819</v>
      </c>
      <c r="AA7" s="375"/>
      <c r="AB7" s="376"/>
      <c r="AC7" s="410">
        <f>(V7/N7)*100</f>
        <v>127.45098039215685</v>
      </c>
      <c r="AD7" s="375"/>
      <c r="AE7" s="376"/>
    </row>
    <row r="8" spans="1:31" ht="20.100000000000001" customHeight="1">
      <c r="A8" s="377" t="s">
        <v>51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9"/>
      <c r="N8" s="305">
        <f>SUM(N7:N7)</f>
        <v>51</v>
      </c>
      <c r="O8" s="380"/>
      <c r="P8" s="380"/>
      <c r="Q8" s="306"/>
      <c r="R8" s="305">
        <f>SUM(R7:R7)</f>
        <v>55</v>
      </c>
      <c r="S8" s="380"/>
      <c r="T8" s="380"/>
      <c r="U8" s="306"/>
      <c r="V8" s="305">
        <f>SUM(V7:V7)</f>
        <v>65</v>
      </c>
      <c r="W8" s="380"/>
      <c r="X8" s="380"/>
      <c r="Y8" s="306"/>
      <c r="Z8" s="364">
        <f>(V8/R8)*100</f>
        <v>118.18181818181819</v>
      </c>
      <c r="AA8" s="364"/>
      <c r="AB8" s="365"/>
      <c r="AC8" s="411">
        <f>(V8/N8)*100</f>
        <v>127.45098039215685</v>
      </c>
      <c r="AD8" s="364"/>
      <c r="AE8" s="365"/>
    </row>
    <row r="9" spans="1:31" ht="18.75" customHeight="1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4"/>
      <c r="N9" s="144"/>
      <c r="O9" s="144"/>
      <c r="P9" s="144"/>
      <c r="Q9" s="179"/>
      <c r="R9" s="179"/>
      <c r="S9" s="179"/>
      <c r="T9" s="179"/>
      <c r="U9" s="179"/>
      <c r="V9" s="179"/>
      <c r="W9" s="180"/>
      <c r="X9" s="180"/>
      <c r="Y9" s="180"/>
      <c r="Z9" s="180"/>
      <c r="AA9" s="180"/>
      <c r="AB9" s="180"/>
      <c r="AC9" s="180"/>
      <c r="AD9" s="180"/>
      <c r="AE9" s="180"/>
    </row>
    <row r="10" spans="1:31" s="28" customFormat="1" ht="18.75" customHeight="1">
      <c r="A10" s="175"/>
      <c r="B10" s="175" t="s">
        <v>388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</row>
    <row r="11" spans="1:31" s="28" customFormat="1" ht="18.75" customHeight="1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 t="s">
        <v>363</v>
      </c>
      <c r="AE11" s="175"/>
    </row>
    <row r="12" spans="1:31" ht="39.75" customHeight="1">
      <c r="A12" s="284" t="s">
        <v>47</v>
      </c>
      <c r="B12" s="284" t="s">
        <v>151</v>
      </c>
      <c r="C12" s="283" t="s">
        <v>148</v>
      </c>
      <c r="D12" s="283"/>
      <c r="E12" s="283"/>
      <c r="F12" s="283"/>
      <c r="G12" s="381" t="s">
        <v>211</v>
      </c>
      <c r="H12" s="382"/>
      <c r="I12" s="382"/>
      <c r="J12" s="382"/>
      <c r="K12" s="382"/>
      <c r="L12" s="382"/>
      <c r="M12" s="383"/>
      <c r="N12" s="381" t="s">
        <v>152</v>
      </c>
      <c r="O12" s="382"/>
      <c r="P12" s="383"/>
      <c r="Q12" s="381" t="s">
        <v>150</v>
      </c>
      <c r="R12" s="382"/>
      <c r="S12" s="382"/>
      <c r="T12" s="382"/>
      <c r="U12" s="382"/>
      <c r="V12" s="382"/>
      <c r="W12" s="382"/>
      <c r="X12" s="382"/>
      <c r="Y12" s="383"/>
      <c r="Z12" s="366" t="s">
        <v>431</v>
      </c>
      <c r="AA12" s="367"/>
      <c r="AB12" s="368"/>
      <c r="AC12" s="366" t="s">
        <v>432</v>
      </c>
      <c r="AD12" s="367"/>
      <c r="AE12" s="368"/>
    </row>
    <row r="13" spans="1:31" ht="18.75" customHeight="1">
      <c r="A13" s="284"/>
      <c r="B13" s="284"/>
      <c r="C13" s="283"/>
      <c r="D13" s="283"/>
      <c r="E13" s="283"/>
      <c r="F13" s="283"/>
      <c r="G13" s="402"/>
      <c r="H13" s="403"/>
      <c r="I13" s="403"/>
      <c r="J13" s="403"/>
      <c r="K13" s="403"/>
      <c r="L13" s="403"/>
      <c r="M13" s="404"/>
      <c r="N13" s="402"/>
      <c r="O13" s="403"/>
      <c r="P13" s="404"/>
      <c r="Q13" s="283" t="s">
        <v>428</v>
      </c>
      <c r="R13" s="283"/>
      <c r="S13" s="283"/>
      <c r="T13" s="283" t="s">
        <v>429</v>
      </c>
      <c r="U13" s="283"/>
      <c r="V13" s="283"/>
      <c r="W13" s="283" t="s">
        <v>430</v>
      </c>
      <c r="X13" s="283"/>
      <c r="Y13" s="283"/>
      <c r="Z13" s="369"/>
      <c r="AA13" s="370"/>
      <c r="AB13" s="371"/>
      <c r="AC13" s="369"/>
      <c r="AD13" s="370"/>
      <c r="AE13" s="371"/>
    </row>
    <row r="14" spans="1:31" ht="42.75" customHeight="1">
      <c r="A14" s="284"/>
      <c r="B14" s="284"/>
      <c r="C14" s="283"/>
      <c r="D14" s="283"/>
      <c r="E14" s="283"/>
      <c r="F14" s="283"/>
      <c r="G14" s="384"/>
      <c r="H14" s="385"/>
      <c r="I14" s="385"/>
      <c r="J14" s="385"/>
      <c r="K14" s="385"/>
      <c r="L14" s="385"/>
      <c r="M14" s="386"/>
      <c r="N14" s="384"/>
      <c r="O14" s="385"/>
      <c r="P14" s="386"/>
      <c r="Q14" s="283"/>
      <c r="R14" s="283"/>
      <c r="S14" s="283"/>
      <c r="T14" s="283"/>
      <c r="U14" s="283"/>
      <c r="V14" s="283"/>
      <c r="W14" s="283"/>
      <c r="X14" s="283"/>
      <c r="Y14" s="283"/>
      <c r="Z14" s="372"/>
      <c r="AA14" s="373"/>
      <c r="AB14" s="374"/>
      <c r="AC14" s="372"/>
      <c r="AD14" s="373"/>
      <c r="AE14" s="374"/>
    </row>
    <row r="15" spans="1:31" ht="18" customHeight="1">
      <c r="A15" s="177">
        <v>1</v>
      </c>
      <c r="B15" s="177">
        <v>2</v>
      </c>
      <c r="C15" s="390">
        <v>3</v>
      </c>
      <c r="D15" s="390"/>
      <c r="E15" s="390"/>
      <c r="F15" s="390"/>
      <c r="G15" s="343">
        <v>4</v>
      </c>
      <c r="H15" s="344"/>
      <c r="I15" s="344"/>
      <c r="J15" s="344"/>
      <c r="K15" s="344"/>
      <c r="L15" s="344"/>
      <c r="M15" s="345"/>
      <c r="N15" s="343">
        <v>5</v>
      </c>
      <c r="O15" s="344"/>
      <c r="P15" s="345"/>
      <c r="Q15" s="343">
        <v>6</v>
      </c>
      <c r="R15" s="344"/>
      <c r="S15" s="345"/>
      <c r="T15" s="343">
        <v>7</v>
      </c>
      <c r="U15" s="344"/>
      <c r="V15" s="345"/>
      <c r="W15" s="343">
        <v>8</v>
      </c>
      <c r="X15" s="344"/>
      <c r="Y15" s="345"/>
      <c r="Z15" s="343">
        <v>9</v>
      </c>
      <c r="AA15" s="344"/>
      <c r="AB15" s="345"/>
      <c r="AC15" s="343">
        <v>10</v>
      </c>
      <c r="AD15" s="344"/>
      <c r="AE15" s="345"/>
    </row>
    <row r="16" spans="1:31" ht="20.100000000000001" customHeight="1">
      <c r="A16" s="181"/>
      <c r="B16" s="182"/>
      <c r="C16" s="391"/>
      <c r="D16" s="391"/>
      <c r="E16" s="391"/>
      <c r="F16" s="391"/>
      <c r="G16" s="392"/>
      <c r="H16" s="393"/>
      <c r="I16" s="393"/>
      <c r="J16" s="393"/>
      <c r="K16" s="393"/>
      <c r="L16" s="393"/>
      <c r="M16" s="394"/>
      <c r="N16" s="398"/>
      <c r="O16" s="399"/>
      <c r="P16" s="400"/>
      <c r="Q16" s="346">
        <v>0</v>
      </c>
      <c r="R16" s="347"/>
      <c r="S16" s="348"/>
      <c r="T16" s="346">
        <v>0</v>
      </c>
      <c r="U16" s="347"/>
      <c r="V16" s="348"/>
      <c r="W16" s="346">
        <v>0</v>
      </c>
      <c r="X16" s="347"/>
      <c r="Y16" s="348"/>
      <c r="Z16" s="375">
        <v>0</v>
      </c>
      <c r="AA16" s="375"/>
      <c r="AB16" s="376"/>
      <c r="AC16" s="375">
        <v>0</v>
      </c>
      <c r="AD16" s="375"/>
      <c r="AE16" s="376"/>
    </row>
    <row r="17" spans="1:31" ht="20.100000000000001" customHeight="1">
      <c r="A17" s="377" t="s">
        <v>51</v>
      </c>
      <c r="B17" s="378"/>
      <c r="C17" s="378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377"/>
      <c r="O17" s="378"/>
      <c r="P17" s="379"/>
      <c r="Q17" s="361">
        <f>SUM(Q16:Q16)</f>
        <v>0</v>
      </c>
      <c r="R17" s="362"/>
      <c r="S17" s="363"/>
      <c r="T17" s="361">
        <f>SUM(T16:T16)</f>
        <v>0</v>
      </c>
      <c r="U17" s="362"/>
      <c r="V17" s="363"/>
      <c r="W17" s="361">
        <f>SUM(W16:W16)</f>
        <v>0</v>
      </c>
      <c r="X17" s="362"/>
      <c r="Y17" s="363"/>
      <c r="Z17" s="364">
        <v>0</v>
      </c>
      <c r="AA17" s="364"/>
      <c r="AB17" s="365"/>
      <c r="AC17" s="364">
        <v>0</v>
      </c>
      <c r="AD17" s="364"/>
      <c r="AE17" s="365"/>
    </row>
    <row r="18" spans="1:31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74"/>
      <c r="Q18" s="174"/>
      <c r="R18" s="174"/>
      <c r="S18" s="174"/>
      <c r="T18" s="174"/>
      <c r="U18" s="174"/>
      <c r="V18" s="74"/>
      <c r="W18" s="74"/>
      <c r="X18" s="74"/>
      <c r="Y18" s="74"/>
      <c r="Z18" s="74"/>
      <c r="AA18" s="74"/>
      <c r="AB18" s="74"/>
      <c r="AC18" s="74"/>
      <c r="AD18" s="74"/>
      <c r="AE18" s="174"/>
    </row>
    <row r="19" spans="1:31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74"/>
      <c r="Q19" s="174"/>
      <c r="R19" s="174"/>
      <c r="S19" s="174"/>
      <c r="T19" s="174"/>
      <c r="U19" s="174"/>
      <c r="V19" s="74"/>
      <c r="W19" s="74"/>
      <c r="X19" s="74"/>
      <c r="Y19" s="74"/>
      <c r="Z19" s="74"/>
      <c r="AA19" s="74"/>
      <c r="AB19" s="74"/>
      <c r="AC19" s="74"/>
      <c r="AD19" s="74"/>
      <c r="AE19" s="174"/>
    </row>
    <row r="20" spans="1:31" s="28" customFormat="1" ht="18.75" customHeight="1">
      <c r="A20" s="175"/>
      <c r="B20" s="175" t="s">
        <v>389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</row>
    <row r="21" spans="1:31">
      <c r="A21" s="75"/>
      <c r="B21" s="75"/>
      <c r="C21" s="75"/>
      <c r="D21" s="75"/>
      <c r="E21" s="75"/>
      <c r="F21" s="75"/>
      <c r="G21" s="75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75"/>
      <c r="W21" s="74"/>
      <c r="X21" s="74"/>
      <c r="Y21" s="74"/>
      <c r="Z21" s="74"/>
      <c r="AA21" s="74"/>
      <c r="AB21" s="74"/>
      <c r="AC21" s="74"/>
      <c r="AD21" s="74"/>
      <c r="AE21" s="183" t="s">
        <v>351</v>
      </c>
    </row>
    <row r="22" spans="1:31" ht="30" customHeight="1">
      <c r="A22" s="283" t="s">
        <v>47</v>
      </c>
      <c r="B22" s="283" t="s">
        <v>170</v>
      </c>
      <c r="C22" s="283"/>
      <c r="D22" s="283"/>
      <c r="E22" s="283"/>
      <c r="F22" s="283"/>
      <c r="G22" s="283" t="s">
        <v>50</v>
      </c>
      <c r="H22" s="283"/>
      <c r="I22" s="283"/>
      <c r="J22" s="283"/>
      <c r="K22" s="283"/>
      <c r="L22" s="283" t="s">
        <v>80</v>
      </c>
      <c r="M22" s="283"/>
      <c r="N22" s="283"/>
      <c r="O22" s="283"/>
      <c r="P22" s="283"/>
      <c r="Q22" s="283" t="s">
        <v>190</v>
      </c>
      <c r="R22" s="283"/>
      <c r="S22" s="283"/>
      <c r="T22" s="283"/>
      <c r="U22" s="283"/>
      <c r="V22" s="283" t="s">
        <v>111</v>
      </c>
      <c r="W22" s="283"/>
      <c r="X22" s="283"/>
      <c r="Y22" s="283"/>
      <c r="Z22" s="283"/>
      <c r="AA22" s="283" t="s">
        <v>51</v>
      </c>
      <c r="AB22" s="283"/>
      <c r="AC22" s="283"/>
      <c r="AD22" s="283"/>
      <c r="AE22" s="283"/>
    </row>
    <row r="23" spans="1:31" ht="30" customHeight="1">
      <c r="A23" s="283"/>
      <c r="B23" s="283"/>
      <c r="C23" s="283"/>
      <c r="D23" s="283"/>
      <c r="E23" s="283"/>
      <c r="F23" s="283"/>
      <c r="G23" s="283" t="s">
        <v>74</v>
      </c>
      <c r="H23" s="283" t="s">
        <v>86</v>
      </c>
      <c r="I23" s="283"/>
      <c r="J23" s="283"/>
      <c r="K23" s="283"/>
      <c r="L23" s="283" t="s">
        <v>74</v>
      </c>
      <c r="M23" s="283" t="s">
        <v>86</v>
      </c>
      <c r="N23" s="283"/>
      <c r="O23" s="283"/>
      <c r="P23" s="283"/>
      <c r="Q23" s="283" t="s">
        <v>74</v>
      </c>
      <c r="R23" s="283" t="s">
        <v>86</v>
      </c>
      <c r="S23" s="283"/>
      <c r="T23" s="283"/>
      <c r="U23" s="283"/>
      <c r="V23" s="283" t="s">
        <v>74</v>
      </c>
      <c r="W23" s="283" t="s">
        <v>86</v>
      </c>
      <c r="X23" s="283"/>
      <c r="Y23" s="283"/>
      <c r="Z23" s="283"/>
      <c r="AA23" s="283" t="s">
        <v>74</v>
      </c>
      <c r="AB23" s="283" t="s">
        <v>86</v>
      </c>
      <c r="AC23" s="283"/>
      <c r="AD23" s="283"/>
      <c r="AE23" s="283"/>
    </row>
    <row r="24" spans="1:31" ht="39.950000000000003" customHeight="1">
      <c r="A24" s="283"/>
      <c r="B24" s="283"/>
      <c r="C24" s="283"/>
      <c r="D24" s="283"/>
      <c r="E24" s="283"/>
      <c r="F24" s="283"/>
      <c r="G24" s="283"/>
      <c r="H24" s="101" t="s">
        <v>68</v>
      </c>
      <c r="I24" s="101" t="s">
        <v>69</v>
      </c>
      <c r="J24" s="101" t="s">
        <v>67</v>
      </c>
      <c r="K24" s="101" t="s">
        <v>66</v>
      </c>
      <c r="L24" s="283"/>
      <c r="M24" s="101" t="s">
        <v>68</v>
      </c>
      <c r="N24" s="101" t="s">
        <v>69</v>
      </c>
      <c r="O24" s="101" t="s">
        <v>67</v>
      </c>
      <c r="P24" s="101" t="s">
        <v>66</v>
      </c>
      <c r="Q24" s="283"/>
      <c r="R24" s="101" t="s">
        <v>68</v>
      </c>
      <c r="S24" s="101" t="s">
        <v>69</v>
      </c>
      <c r="T24" s="101" t="s">
        <v>67</v>
      </c>
      <c r="U24" s="101" t="s">
        <v>66</v>
      </c>
      <c r="V24" s="283"/>
      <c r="W24" s="101" t="s">
        <v>68</v>
      </c>
      <c r="X24" s="101" t="s">
        <v>69</v>
      </c>
      <c r="Y24" s="101" t="s">
        <v>67</v>
      </c>
      <c r="Z24" s="101" t="s">
        <v>66</v>
      </c>
      <c r="AA24" s="283"/>
      <c r="AB24" s="101" t="s">
        <v>68</v>
      </c>
      <c r="AC24" s="101" t="s">
        <v>69</v>
      </c>
      <c r="AD24" s="101" t="s">
        <v>67</v>
      </c>
      <c r="AE24" s="101" t="s">
        <v>66</v>
      </c>
    </row>
    <row r="25" spans="1:31" ht="18" customHeight="1">
      <c r="A25" s="101">
        <v>1</v>
      </c>
      <c r="B25" s="283">
        <v>2</v>
      </c>
      <c r="C25" s="283"/>
      <c r="D25" s="283"/>
      <c r="E25" s="283"/>
      <c r="F25" s="283"/>
      <c r="G25" s="101">
        <v>3</v>
      </c>
      <c r="H25" s="101">
        <v>4</v>
      </c>
      <c r="I25" s="101">
        <v>5</v>
      </c>
      <c r="J25" s="101">
        <v>6</v>
      </c>
      <c r="K25" s="101">
        <v>7</v>
      </c>
      <c r="L25" s="101">
        <v>8</v>
      </c>
      <c r="M25" s="101">
        <v>9</v>
      </c>
      <c r="N25" s="101">
        <v>10</v>
      </c>
      <c r="O25" s="101">
        <v>11</v>
      </c>
      <c r="P25" s="101">
        <v>12</v>
      </c>
      <c r="Q25" s="101">
        <v>13</v>
      </c>
      <c r="R25" s="101">
        <v>14</v>
      </c>
      <c r="S25" s="101">
        <v>15</v>
      </c>
      <c r="T25" s="101">
        <v>16</v>
      </c>
      <c r="U25" s="101">
        <v>17</v>
      </c>
      <c r="V25" s="92">
        <v>18</v>
      </c>
      <c r="W25" s="92">
        <v>19</v>
      </c>
      <c r="X25" s="92">
        <v>20</v>
      </c>
      <c r="Y25" s="92">
        <v>21</v>
      </c>
      <c r="Z25" s="92">
        <v>22</v>
      </c>
      <c r="AA25" s="92">
        <v>23</v>
      </c>
      <c r="AB25" s="92">
        <v>24</v>
      </c>
      <c r="AC25" s="92">
        <v>25</v>
      </c>
      <c r="AD25" s="92">
        <v>26</v>
      </c>
      <c r="AE25" s="92">
        <v>27</v>
      </c>
    </row>
    <row r="26" spans="1:31" ht="20.100000000000001" customHeight="1">
      <c r="A26" s="184">
        <v>1</v>
      </c>
      <c r="B26" s="354" t="s">
        <v>459</v>
      </c>
      <c r="C26" s="354"/>
      <c r="D26" s="354"/>
      <c r="E26" s="354"/>
      <c r="F26" s="354"/>
      <c r="G26" s="161">
        <f>SUM(H26,I26,J26,K26)</f>
        <v>0</v>
      </c>
      <c r="H26" s="161"/>
      <c r="I26" s="161"/>
      <c r="J26" s="161"/>
      <c r="K26" s="161"/>
      <c r="L26" s="161">
        <f>SUM(M26,N26,O26,P26)</f>
        <v>0</v>
      </c>
      <c r="M26" s="161"/>
      <c r="N26" s="161"/>
      <c r="O26" s="161"/>
      <c r="P26" s="161"/>
      <c r="Q26" s="161">
        <f>SUM(R26,S26,T26,U26)</f>
        <v>90</v>
      </c>
      <c r="R26" s="161">
        <v>30</v>
      </c>
      <c r="S26" s="161"/>
      <c r="T26" s="200">
        <v>30</v>
      </c>
      <c r="U26" s="200">
        <v>30</v>
      </c>
      <c r="V26" s="161">
        <f>SUM(W26,X26,Y26,Z26)</f>
        <v>0</v>
      </c>
      <c r="W26" s="161"/>
      <c r="X26" s="161"/>
      <c r="Y26" s="161"/>
      <c r="Z26" s="161"/>
      <c r="AA26" s="161">
        <f>SUM(AB26,AC26,AD26,AE26)</f>
        <v>90</v>
      </c>
      <c r="AB26" s="161">
        <f t="shared" ref="AB26:AE27" si="0">SUM(H26,M26,R26,W26)</f>
        <v>30</v>
      </c>
      <c r="AC26" s="161">
        <f t="shared" si="0"/>
        <v>0</v>
      </c>
      <c r="AD26" s="161">
        <f t="shared" si="0"/>
        <v>30</v>
      </c>
      <c r="AE26" s="161">
        <f t="shared" si="0"/>
        <v>30</v>
      </c>
    </row>
    <row r="27" spans="1:31" ht="20.100000000000001" customHeight="1">
      <c r="A27" s="184">
        <v>2</v>
      </c>
      <c r="B27" s="354" t="s">
        <v>461</v>
      </c>
      <c r="C27" s="354"/>
      <c r="D27" s="354"/>
      <c r="E27" s="354"/>
      <c r="F27" s="354"/>
      <c r="G27" s="161">
        <f>SUM(H27,I27,J27,K27)</f>
        <v>0</v>
      </c>
      <c r="H27" s="161"/>
      <c r="I27" s="161"/>
      <c r="J27" s="161"/>
      <c r="K27" s="161"/>
      <c r="L27" s="161">
        <f>SUM(M27,N27,O27,P27)</f>
        <v>0</v>
      </c>
      <c r="M27" s="161"/>
      <c r="N27" s="161"/>
      <c r="O27" s="161"/>
      <c r="P27" s="161"/>
      <c r="Q27" s="161">
        <f>SUM(R27,S27,T27,U27)</f>
        <v>24</v>
      </c>
      <c r="R27" s="161">
        <v>8</v>
      </c>
      <c r="S27" s="161"/>
      <c r="T27" s="200">
        <v>8</v>
      </c>
      <c r="U27" s="200">
        <v>8</v>
      </c>
      <c r="V27" s="161">
        <f>SUM(W27,X27,Y27,Z27)</f>
        <v>0</v>
      </c>
      <c r="W27" s="161"/>
      <c r="X27" s="161"/>
      <c r="Y27" s="161"/>
      <c r="Z27" s="161"/>
      <c r="AA27" s="161">
        <f>SUM(AB27,AC27,AD27,AE27)</f>
        <v>24</v>
      </c>
      <c r="AB27" s="161">
        <f t="shared" si="0"/>
        <v>8</v>
      </c>
      <c r="AC27" s="161">
        <f t="shared" si="0"/>
        <v>0</v>
      </c>
      <c r="AD27" s="161">
        <f t="shared" si="0"/>
        <v>8</v>
      </c>
      <c r="AE27" s="161">
        <f t="shared" si="0"/>
        <v>8</v>
      </c>
    </row>
    <row r="28" spans="1:31" ht="20.100000000000001" customHeight="1">
      <c r="A28" s="387" t="s">
        <v>51</v>
      </c>
      <c r="B28" s="388"/>
      <c r="C28" s="388"/>
      <c r="D28" s="388"/>
      <c r="E28" s="388"/>
      <c r="F28" s="389"/>
      <c r="G28" s="164">
        <f t="shared" ref="G28:AE28" si="1">SUM(G26:G27)</f>
        <v>0</v>
      </c>
      <c r="H28" s="164">
        <f t="shared" si="1"/>
        <v>0</v>
      </c>
      <c r="I28" s="164">
        <f t="shared" si="1"/>
        <v>0</v>
      </c>
      <c r="J28" s="164">
        <f t="shared" si="1"/>
        <v>0</v>
      </c>
      <c r="K28" s="164">
        <f t="shared" si="1"/>
        <v>0</v>
      </c>
      <c r="L28" s="164">
        <f t="shared" si="1"/>
        <v>0</v>
      </c>
      <c r="M28" s="164">
        <f t="shared" si="1"/>
        <v>0</v>
      </c>
      <c r="N28" s="164">
        <f t="shared" si="1"/>
        <v>0</v>
      </c>
      <c r="O28" s="164">
        <f t="shared" si="1"/>
        <v>0</v>
      </c>
      <c r="P28" s="164">
        <f t="shared" si="1"/>
        <v>0</v>
      </c>
      <c r="Q28" s="164">
        <f t="shared" si="1"/>
        <v>114</v>
      </c>
      <c r="R28" s="164">
        <f t="shared" si="1"/>
        <v>38</v>
      </c>
      <c r="S28" s="164">
        <f t="shared" si="1"/>
        <v>0</v>
      </c>
      <c r="T28" s="164">
        <f t="shared" si="1"/>
        <v>38</v>
      </c>
      <c r="U28" s="164">
        <f t="shared" si="1"/>
        <v>38</v>
      </c>
      <c r="V28" s="164">
        <f t="shared" si="1"/>
        <v>0</v>
      </c>
      <c r="W28" s="164">
        <f t="shared" si="1"/>
        <v>0</v>
      </c>
      <c r="X28" s="164">
        <f t="shared" si="1"/>
        <v>0</v>
      </c>
      <c r="Y28" s="164">
        <f t="shared" si="1"/>
        <v>0</v>
      </c>
      <c r="Z28" s="164">
        <f t="shared" si="1"/>
        <v>0</v>
      </c>
      <c r="AA28" s="164">
        <f t="shared" si="1"/>
        <v>114</v>
      </c>
      <c r="AB28" s="164">
        <f t="shared" si="1"/>
        <v>38</v>
      </c>
      <c r="AC28" s="164">
        <f t="shared" si="1"/>
        <v>0</v>
      </c>
      <c r="AD28" s="164">
        <f t="shared" si="1"/>
        <v>38</v>
      </c>
      <c r="AE28" s="164">
        <f t="shared" si="1"/>
        <v>38</v>
      </c>
    </row>
    <row r="29" spans="1:31" ht="20.100000000000001" customHeight="1">
      <c r="A29" s="314" t="s">
        <v>52</v>
      </c>
      <c r="B29" s="315"/>
      <c r="C29" s="315"/>
      <c r="D29" s="315"/>
      <c r="E29" s="315"/>
      <c r="F29" s="316"/>
      <c r="G29" s="185">
        <f>G28/AA28*100</f>
        <v>0</v>
      </c>
      <c r="H29" s="185"/>
      <c r="I29" s="185"/>
      <c r="J29" s="185"/>
      <c r="K29" s="185"/>
      <c r="L29" s="185">
        <f>L28/AA28*100</f>
        <v>0</v>
      </c>
      <c r="M29" s="185"/>
      <c r="N29" s="185"/>
      <c r="O29" s="185"/>
      <c r="P29" s="185"/>
      <c r="Q29" s="185">
        <f>Q28/AA28*100</f>
        <v>100</v>
      </c>
      <c r="R29" s="185"/>
      <c r="S29" s="185"/>
      <c r="T29" s="185"/>
      <c r="U29" s="185"/>
      <c r="V29" s="185">
        <f>V28/AA28*100</f>
        <v>0</v>
      </c>
      <c r="W29" s="101"/>
      <c r="X29" s="101"/>
      <c r="Y29" s="101"/>
      <c r="Z29" s="101"/>
      <c r="AA29" s="185">
        <f>SUM(G29,L29,Q29,V29)</f>
        <v>100</v>
      </c>
      <c r="AB29" s="101"/>
      <c r="AC29" s="101"/>
      <c r="AD29" s="101"/>
      <c r="AE29" s="101"/>
    </row>
    <row r="30" spans="1:31" ht="20.100000000000001" customHeight="1">
      <c r="A30" s="186"/>
      <c r="B30" s="186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6"/>
      <c r="T30" s="186"/>
      <c r="U30" s="186"/>
      <c r="V30" s="186"/>
      <c r="W30" s="187"/>
      <c r="X30" s="186"/>
      <c r="Y30" s="186"/>
      <c r="Z30" s="186"/>
      <c r="AA30" s="186"/>
      <c r="AB30" s="74"/>
      <c r="AC30" s="74"/>
      <c r="AD30" s="74"/>
      <c r="AE30" s="74"/>
    </row>
    <row r="31" spans="1:31" ht="20.100000000000001" customHeight="1">
      <c r="A31" s="172"/>
      <c r="B31" s="172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74"/>
      <c r="W31" s="74"/>
      <c r="X31" s="74"/>
      <c r="Y31" s="74"/>
      <c r="Z31" s="74"/>
      <c r="AA31" s="74"/>
      <c r="AB31" s="74"/>
      <c r="AC31" s="74"/>
      <c r="AD31" s="74"/>
      <c r="AE31" s="74"/>
    </row>
    <row r="32" spans="1:31" s="28" customFormat="1" ht="20.100000000000001" customHeight="1">
      <c r="A32" s="175"/>
      <c r="B32" s="175" t="s">
        <v>390</v>
      </c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</row>
    <row r="33" spans="1:31" s="56" customFormat="1" ht="20.100000000000001" customHeight="1">
      <c r="A33" s="74"/>
      <c r="B33" s="74"/>
      <c r="C33" s="74"/>
      <c r="D33" s="74"/>
      <c r="E33" s="74"/>
      <c r="F33" s="74"/>
      <c r="G33" s="74"/>
      <c r="H33" s="74"/>
      <c r="I33" s="74"/>
      <c r="J33" s="188"/>
      <c r="K33" s="74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3" t="s">
        <v>351</v>
      </c>
    </row>
    <row r="34" spans="1:31" s="57" customFormat="1" ht="34.5" customHeight="1">
      <c r="A34" s="282" t="s">
        <v>47</v>
      </c>
      <c r="B34" s="283" t="s">
        <v>189</v>
      </c>
      <c r="C34" s="283" t="s">
        <v>201</v>
      </c>
      <c r="D34" s="283"/>
      <c r="E34" s="283" t="s">
        <v>156</v>
      </c>
      <c r="F34" s="283"/>
      <c r="G34" s="283" t="s">
        <v>364</v>
      </c>
      <c r="H34" s="283"/>
      <c r="I34" s="283" t="s">
        <v>365</v>
      </c>
      <c r="J34" s="283"/>
      <c r="K34" s="283" t="s">
        <v>402</v>
      </c>
      <c r="L34" s="283"/>
      <c r="M34" s="283"/>
      <c r="N34" s="283"/>
      <c r="O34" s="283"/>
      <c r="P34" s="283"/>
      <c r="Q34" s="283"/>
      <c r="R34" s="283"/>
      <c r="S34" s="283"/>
      <c r="T34" s="283"/>
      <c r="U34" s="283" t="s">
        <v>202</v>
      </c>
      <c r="V34" s="283"/>
      <c r="W34" s="283"/>
      <c r="X34" s="283"/>
      <c r="Y34" s="283"/>
      <c r="Z34" s="283" t="s">
        <v>302</v>
      </c>
      <c r="AA34" s="283"/>
      <c r="AB34" s="283"/>
      <c r="AC34" s="283"/>
      <c r="AD34" s="283"/>
      <c r="AE34" s="283"/>
    </row>
    <row r="35" spans="1:31" s="57" customFormat="1" ht="63.75" customHeight="1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283" t="s">
        <v>212</v>
      </c>
      <c r="L35" s="283"/>
      <c r="M35" s="283" t="s">
        <v>213</v>
      </c>
      <c r="N35" s="283"/>
      <c r="O35" s="283" t="s">
        <v>200</v>
      </c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</row>
    <row r="36" spans="1:31" s="58" customFormat="1" ht="82.5" customHeight="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 t="s">
        <v>185</v>
      </c>
      <c r="P36" s="283"/>
      <c r="Q36" s="283" t="s">
        <v>186</v>
      </c>
      <c r="R36" s="283"/>
      <c r="S36" s="283" t="s">
        <v>187</v>
      </c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</row>
    <row r="37" spans="1:31" s="57" customFormat="1" ht="18" customHeight="1">
      <c r="A37" s="92">
        <v>1</v>
      </c>
      <c r="B37" s="101">
        <v>2</v>
      </c>
      <c r="C37" s="283">
        <v>3</v>
      </c>
      <c r="D37" s="283"/>
      <c r="E37" s="283">
        <v>4</v>
      </c>
      <c r="F37" s="283"/>
      <c r="G37" s="283">
        <v>5</v>
      </c>
      <c r="H37" s="283"/>
      <c r="I37" s="283">
        <v>6</v>
      </c>
      <c r="J37" s="283"/>
      <c r="K37" s="323">
        <v>7</v>
      </c>
      <c r="L37" s="324"/>
      <c r="M37" s="323">
        <v>8</v>
      </c>
      <c r="N37" s="324"/>
      <c r="O37" s="283">
        <v>9</v>
      </c>
      <c r="P37" s="283"/>
      <c r="Q37" s="282">
        <v>10</v>
      </c>
      <c r="R37" s="282"/>
      <c r="S37" s="283">
        <v>11</v>
      </c>
      <c r="T37" s="283"/>
      <c r="U37" s="283">
        <v>12</v>
      </c>
      <c r="V37" s="283"/>
      <c r="W37" s="283"/>
      <c r="X37" s="283"/>
      <c r="Y37" s="283"/>
      <c r="Z37" s="283">
        <v>13</v>
      </c>
      <c r="AA37" s="283"/>
      <c r="AB37" s="283"/>
      <c r="AC37" s="283"/>
      <c r="AD37" s="283"/>
      <c r="AE37" s="283"/>
    </row>
    <row r="38" spans="1:31" s="57" customFormat="1" ht="20.100000000000001" customHeight="1">
      <c r="A38" s="184"/>
      <c r="B38" s="189"/>
      <c r="C38" s="328"/>
      <c r="D38" s="328"/>
      <c r="E38" s="326"/>
      <c r="F38" s="326"/>
      <c r="G38" s="326"/>
      <c r="H38" s="326"/>
      <c r="I38" s="326"/>
      <c r="J38" s="326"/>
      <c r="K38" s="311"/>
      <c r="L38" s="312"/>
      <c r="M38" s="311">
        <f t="shared" ref="M38:M44" si="2">SUM(O38,Q38,S38)</f>
        <v>0</v>
      </c>
      <c r="N38" s="312"/>
      <c r="O38" s="326"/>
      <c r="P38" s="326"/>
      <c r="Q38" s="326"/>
      <c r="R38" s="326"/>
      <c r="S38" s="326"/>
      <c r="T38" s="326"/>
      <c r="U38" s="354"/>
      <c r="V38" s="354"/>
      <c r="W38" s="354"/>
      <c r="X38" s="354"/>
      <c r="Y38" s="354"/>
      <c r="Z38" s="360"/>
      <c r="AA38" s="360"/>
      <c r="AB38" s="360"/>
      <c r="AC38" s="360"/>
      <c r="AD38" s="360"/>
      <c r="AE38" s="360"/>
    </row>
    <row r="39" spans="1:31" s="57" customFormat="1" ht="20.100000000000001" customHeight="1">
      <c r="A39" s="184"/>
      <c r="B39" s="189"/>
      <c r="C39" s="328"/>
      <c r="D39" s="328"/>
      <c r="E39" s="326"/>
      <c r="F39" s="326"/>
      <c r="G39" s="326"/>
      <c r="H39" s="326"/>
      <c r="I39" s="326"/>
      <c r="J39" s="326"/>
      <c r="K39" s="311"/>
      <c r="L39" s="312"/>
      <c r="M39" s="311">
        <f t="shared" si="2"/>
        <v>0</v>
      </c>
      <c r="N39" s="312"/>
      <c r="O39" s="326"/>
      <c r="P39" s="326"/>
      <c r="Q39" s="326"/>
      <c r="R39" s="326"/>
      <c r="S39" s="326"/>
      <c r="T39" s="326"/>
      <c r="U39" s="354"/>
      <c r="V39" s="354"/>
      <c r="W39" s="354"/>
      <c r="X39" s="354"/>
      <c r="Y39" s="354"/>
      <c r="Z39" s="360"/>
      <c r="AA39" s="360"/>
      <c r="AB39" s="360"/>
      <c r="AC39" s="360"/>
      <c r="AD39" s="360"/>
      <c r="AE39" s="360"/>
    </row>
    <row r="40" spans="1:31" s="57" customFormat="1" ht="20.100000000000001" customHeight="1">
      <c r="A40" s="184"/>
      <c r="B40" s="189"/>
      <c r="C40" s="328"/>
      <c r="D40" s="328"/>
      <c r="E40" s="326"/>
      <c r="F40" s="326"/>
      <c r="G40" s="326"/>
      <c r="H40" s="326"/>
      <c r="I40" s="326"/>
      <c r="J40" s="326"/>
      <c r="K40" s="311"/>
      <c r="L40" s="312"/>
      <c r="M40" s="311">
        <f t="shared" si="2"/>
        <v>0</v>
      </c>
      <c r="N40" s="312"/>
      <c r="O40" s="326"/>
      <c r="P40" s="326"/>
      <c r="Q40" s="326"/>
      <c r="R40" s="326"/>
      <c r="S40" s="326"/>
      <c r="T40" s="326"/>
      <c r="U40" s="354"/>
      <c r="V40" s="354"/>
      <c r="W40" s="354"/>
      <c r="X40" s="354"/>
      <c r="Y40" s="354"/>
      <c r="Z40" s="360"/>
      <c r="AA40" s="360"/>
      <c r="AB40" s="360"/>
      <c r="AC40" s="360"/>
      <c r="AD40" s="360"/>
      <c r="AE40" s="360"/>
    </row>
    <row r="41" spans="1:31" s="57" customFormat="1" ht="20.100000000000001" customHeight="1">
      <c r="A41" s="184"/>
      <c r="B41" s="189"/>
      <c r="C41" s="328"/>
      <c r="D41" s="328"/>
      <c r="E41" s="326"/>
      <c r="F41" s="326"/>
      <c r="G41" s="326"/>
      <c r="H41" s="326"/>
      <c r="I41" s="326"/>
      <c r="J41" s="326"/>
      <c r="K41" s="311"/>
      <c r="L41" s="312"/>
      <c r="M41" s="311">
        <f t="shared" si="2"/>
        <v>0</v>
      </c>
      <c r="N41" s="312"/>
      <c r="O41" s="326"/>
      <c r="P41" s="326"/>
      <c r="Q41" s="326"/>
      <c r="R41" s="326"/>
      <c r="S41" s="326"/>
      <c r="T41" s="326"/>
      <c r="U41" s="354"/>
      <c r="V41" s="354"/>
      <c r="W41" s="354"/>
      <c r="X41" s="354"/>
      <c r="Y41" s="354"/>
      <c r="Z41" s="360"/>
      <c r="AA41" s="360"/>
      <c r="AB41" s="360"/>
      <c r="AC41" s="360"/>
      <c r="AD41" s="360"/>
      <c r="AE41" s="360"/>
    </row>
    <row r="42" spans="1:31" s="57" customFormat="1" ht="20.100000000000001" customHeight="1">
      <c r="A42" s="184"/>
      <c r="B42" s="189"/>
      <c r="C42" s="328"/>
      <c r="D42" s="328"/>
      <c r="E42" s="326"/>
      <c r="F42" s="326"/>
      <c r="G42" s="326"/>
      <c r="H42" s="326"/>
      <c r="I42" s="326"/>
      <c r="J42" s="326"/>
      <c r="K42" s="311"/>
      <c r="L42" s="312"/>
      <c r="M42" s="311">
        <f t="shared" si="2"/>
        <v>0</v>
      </c>
      <c r="N42" s="312"/>
      <c r="O42" s="326"/>
      <c r="P42" s="326"/>
      <c r="Q42" s="326"/>
      <c r="R42" s="326"/>
      <c r="S42" s="326"/>
      <c r="T42" s="326"/>
      <c r="U42" s="354"/>
      <c r="V42" s="354"/>
      <c r="W42" s="354"/>
      <c r="X42" s="354"/>
      <c r="Y42" s="354"/>
      <c r="Z42" s="360"/>
      <c r="AA42" s="360"/>
      <c r="AB42" s="360"/>
      <c r="AC42" s="360"/>
      <c r="AD42" s="360"/>
      <c r="AE42" s="360"/>
    </row>
    <row r="43" spans="1:31" s="57" customFormat="1" ht="20.100000000000001" customHeight="1">
      <c r="A43" s="184"/>
      <c r="B43" s="189"/>
      <c r="C43" s="328"/>
      <c r="D43" s="328"/>
      <c r="E43" s="326"/>
      <c r="F43" s="326"/>
      <c r="G43" s="326"/>
      <c r="H43" s="326"/>
      <c r="I43" s="326"/>
      <c r="J43" s="326"/>
      <c r="K43" s="311"/>
      <c r="L43" s="312"/>
      <c r="M43" s="311">
        <f t="shared" si="2"/>
        <v>0</v>
      </c>
      <c r="N43" s="312"/>
      <c r="O43" s="326"/>
      <c r="P43" s="326"/>
      <c r="Q43" s="326"/>
      <c r="R43" s="326"/>
      <c r="S43" s="326"/>
      <c r="T43" s="326"/>
      <c r="U43" s="354"/>
      <c r="V43" s="354"/>
      <c r="W43" s="354"/>
      <c r="X43" s="354"/>
      <c r="Y43" s="354"/>
      <c r="Z43" s="360"/>
      <c r="AA43" s="360"/>
      <c r="AB43" s="360"/>
      <c r="AC43" s="360"/>
      <c r="AD43" s="360"/>
      <c r="AE43" s="360"/>
    </row>
    <row r="44" spans="1:31" s="57" customFormat="1" ht="20.100000000000001" customHeight="1">
      <c r="A44" s="184"/>
      <c r="B44" s="189"/>
      <c r="C44" s="328"/>
      <c r="D44" s="328"/>
      <c r="E44" s="326"/>
      <c r="F44" s="326"/>
      <c r="G44" s="326"/>
      <c r="H44" s="326"/>
      <c r="I44" s="326"/>
      <c r="J44" s="326"/>
      <c r="K44" s="311"/>
      <c r="L44" s="312"/>
      <c r="M44" s="311">
        <f t="shared" si="2"/>
        <v>0</v>
      </c>
      <c r="N44" s="312"/>
      <c r="O44" s="326"/>
      <c r="P44" s="326"/>
      <c r="Q44" s="326"/>
      <c r="R44" s="326"/>
      <c r="S44" s="326"/>
      <c r="T44" s="326"/>
      <c r="U44" s="354"/>
      <c r="V44" s="354"/>
      <c r="W44" s="354"/>
      <c r="X44" s="354"/>
      <c r="Y44" s="354"/>
      <c r="Z44" s="360"/>
      <c r="AA44" s="360"/>
      <c r="AB44" s="360"/>
      <c r="AC44" s="360"/>
      <c r="AD44" s="360"/>
      <c r="AE44" s="360"/>
    </row>
    <row r="45" spans="1:31" s="57" customFormat="1" ht="20.100000000000001" customHeight="1">
      <c r="A45" s="276" t="s">
        <v>51</v>
      </c>
      <c r="B45" s="277"/>
      <c r="C45" s="277"/>
      <c r="D45" s="313"/>
      <c r="E45" s="340">
        <f>SUM(E38:E44)</f>
        <v>0</v>
      </c>
      <c r="F45" s="340"/>
      <c r="G45" s="340">
        <f>SUM(G38:G44)</f>
        <v>0</v>
      </c>
      <c r="H45" s="340"/>
      <c r="I45" s="340">
        <f>SUM(I38:I44)</f>
        <v>0</v>
      </c>
      <c r="J45" s="340"/>
      <c r="K45" s="340">
        <f>SUM(K38:K44)</f>
        <v>0</v>
      </c>
      <c r="L45" s="340"/>
      <c r="M45" s="340">
        <f>SUM(M38:M44)</f>
        <v>0</v>
      </c>
      <c r="N45" s="340"/>
      <c r="O45" s="340">
        <f>SUM(O38:O44)</f>
        <v>0</v>
      </c>
      <c r="P45" s="340"/>
      <c r="Q45" s="340">
        <f>SUM(Q38:Q44)</f>
        <v>0</v>
      </c>
      <c r="R45" s="340"/>
      <c r="S45" s="340">
        <f>SUM(S38:S44)</f>
        <v>0</v>
      </c>
      <c r="T45" s="340"/>
      <c r="U45" s="401"/>
      <c r="V45" s="401"/>
      <c r="W45" s="401"/>
      <c r="X45" s="401"/>
      <c r="Y45" s="401"/>
      <c r="Z45" s="353"/>
      <c r="AA45" s="353"/>
      <c r="AB45" s="353"/>
      <c r="AC45" s="353"/>
      <c r="AD45" s="353"/>
      <c r="AE45" s="353"/>
    </row>
    <row r="46" spans="1:31" ht="20.100000000000001" customHeight="1">
      <c r="A46" s="172"/>
      <c r="B46" s="172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74"/>
      <c r="W46" s="74"/>
      <c r="X46" s="74"/>
      <c r="Y46" s="74"/>
      <c r="Z46" s="74"/>
      <c r="AA46" s="74"/>
      <c r="AB46" s="74"/>
      <c r="AC46" s="74"/>
      <c r="AD46" s="74"/>
      <c r="AE46" s="74"/>
    </row>
    <row r="47" spans="1:31" ht="20.100000000000001" customHeight="1">
      <c r="A47" s="172"/>
      <c r="B47" s="172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8" spans="1:31" s="4" customFormat="1" ht="20.100000000000001" customHeight="1">
      <c r="A48" s="88"/>
      <c r="B48" s="88"/>
      <c r="C48" s="175"/>
      <c r="D48" s="175"/>
      <c r="E48" s="175"/>
      <c r="F48" s="175"/>
      <c r="G48" s="175"/>
      <c r="H48" s="175"/>
      <c r="I48" s="175"/>
      <c r="J48" s="175"/>
      <c r="K48" s="175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</row>
    <row r="49" spans="1:31" s="25" customFormat="1" ht="20.100000000000001" customHeight="1">
      <c r="A49" s="190"/>
      <c r="B49" s="349" t="s">
        <v>475</v>
      </c>
      <c r="C49" s="350"/>
      <c r="D49" s="350"/>
      <c r="E49" s="350"/>
      <c r="F49" s="350"/>
      <c r="G49" s="191"/>
      <c r="H49" s="191"/>
      <c r="I49" s="191"/>
      <c r="J49" s="191"/>
      <c r="K49" s="191"/>
      <c r="L49" s="351" t="s">
        <v>172</v>
      </c>
      <c r="M49" s="351"/>
      <c r="N49" s="351"/>
      <c r="O49" s="351"/>
      <c r="P49" s="351"/>
      <c r="Q49" s="192"/>
      <c r="R49" s="192"/>
      <c r="S49" s="192"/>
      <c r="T49" s="192"/>
      <c r="U49" s="192"/>
      <c r="V49" s="349" t="s">
        <v>460</v>
      </c>
      <c r="W49" s="352"/>
      <c r="X49" s="352"/>
      <c r="Y49" s="352"/>
      <c r="Z49" s="352"/>
      <c r="AA49" s="190"/>
      <c r="AB49" s="190"/>
      <c r="AC49" s="190"/>
      <c r="AD49" s="190"/>
      <c r="AE49" s="190"/>
    </row>
    <row r="50" spans="1:31" s="4" customFormat="1" ht="19.5" customHeight="1">
      <c r="A50" s="88"/>
      <c r="B50" s="193"/>
      <c r="C50" s="88" t="s">
        <v>71</v>
      </c>
      <c r="D50" s="88"/>
      <c r="E50" s="71"/>
      <c r="F50" s="71"/>
      <c r="G50" s="71"/>
      <c r="H50" s="71"/>
      <c r="I50" s="71"/>
      <c r="J50" s="71"/>
      <c r="K50" s="71"/>
      <c r="L50" s="88"/>
      <c r="M50" s="193"/>
      <c r="N50" s="87" t="s">
        <v>72</v>
      </c>
      <c r="O50" s="193"/>
      <c r="P50" s="88"/>
      <c r="Q50" s="71"/>
      <c r="R50" s="71"/>
      <c r="S50" s="71"/>
      <c r="T50" s="88"/>
      <c r="U50" s="88"/>
      <c r="V50" s="246" t="s">
        <v>112</v>
      </c>
      <c r="W50" s="246"/>
      <c r="X50" s="246"/>
      <c r="Y50" s="246"/>
      <c r="Z50" s="246"/>
      <c r="AA50" s="88"/>
      <c r="AB50" s="88"/>
      <c r="AC50" s="88"/>
      <c r="AD50" s="88"/>
      <c r="AE50" s="88"/>
    </row>
    <row r="51" spans="1:31" ht="20.100000000000001" customHeight="1">
      <c r="A51" s="74"/>
      <c r="B51" s="194"/>
      <c r="C51" s="194"/>
      <c r="D51" s="194"/>
      <c r="E51" s="194"/>
      <c r="F51" s="194"/>
      <c r="G51" s="194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4"/>
      <c r="U51" s="194"/>
      <c r="V51" s="74"/>
      <c r="W51" s="74"/>
      <c r="X51" s="74"/>
      <c r="Y51" s="74"/>
      <c r="Z51" s="74"/>
      <c r="AA51" s="74"/>
      <c r="AB51" s="74"/>
      <c r="AC51" s="74"/>
      <c r="AD51" s="74"/>
      <c r="AE51" s="74"/>
    </row>
    <row r="52" spans="1:31" ht="20.100000000000001" customHeight="1">
      <c r="A52" s="74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74"/>
      <c r="W52" s="74"/>
      <c r="X52" s="74"/>
      <c r="Y52" s="74"/>
      <c r="Z52" s="74"/>
      <c r="AA52" s="74"/>
      <c r="AB52" s="74"/>
      <c r="AC52" s="74"/>
      <c r="AD52" s="74"/>
      <c r="AE52" s="74"/>
    </row>
    <row r="53" spans="1:31">
      <c r="A53" s="74"/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74"/>
      <c r="W53" s="74"/>
      <c r="X53" s="74"/>
      <c r="Y53" s="74"/>
      <c r="Z53" s="74"/>
      <c r="AA53" s="74"/>
      <c r="AB53" s="74"/>
      <c r="AC53" s="74"/>
      <c r="AD53" s="74"/>
      <c r="AE53" s="74"/>
    </row>
    <row r="54" spans="1:31" s="356" customFormat="1" ht="19.149999999999999" customHeight="1">
      <c r="A54" s="355" t="s">
        <v>356</v>
      </c>
    </row>
    <row r="57" spans="1:31" ht="19.5">
      <c r="B57" s="26"/>
    </row>
    <row r="58" spans="1:31" ht="19.5">
      <c r="B58" s="26"/>
    </row>
    <row r="59" spans="1:31" ht="19.5">
      <c r="B59" s="26"/>
    </row>
    <row r="60" spans="1:31" ht="19.5">
      <c r="B60" s="26"/>
    </row>
    <row r="61" spans="1:31" ht="19.5">
      <c r="B61" s="26"/>
    </row>
    <row r="62" spans="1:31" ht="19.5">
      <c r="B62" s="26"/>
    </row>
    <row r="63" spans="1:31" ht="19.5">
      <c r="B63" s="26"/>
    </row>
  </sheetData>
  <mergeCells count="207">
    <mergeCell ref="Z4:AB5"/>
    <mergeCell ref="AC4:AE5"/>
    <mergeCell ref="AC6:AE6"/>
    <mergeCell ref="AC7:AE7"/>
    <mergeCell ref="R23:U23"/>
    <mergeCell ref="Z8:AB8"/>
    <mergeCell ref="V8:Y8"/>
    <mergeCell ref="AA23:AA24"/>
    <mergeCell ref="R7:U7"/>
    <mergeCell ref="R8:U8"/>
    <mergeCell ref="Q12:Y12"/>
    <mergeCell ref="W13:Y14"/>
    <mergeCell ref="W15:Y15"/>
    <mergeCell ref="W23:Z23"/>
    <mergeCell ref="AC8:AE8"/>
    <mergeCell ref="Z7:AB7"/>
    <mergeCell ref="Q23:Q24"/>
    <mergeCell ref="AA22:AE22"/>
    <mergeCell ref="Z12:AB14"/>
    <mergeCell ref="V23:V24"/>
    <mergeCell ref="AB23:AE23"/>
    <mergeCell ref="Q15:S15"/>
    <mergeCell ref="T13:V14"/>
    <mergeCell ref="Z6:AB6"/>
    <mergeCell ref="Z40:AE40"/>
    <mergeCell ref="R6:U6"/>
    <mergeCell ref="W16:Y16"/>
    <mergeCell ref="N12:P14"/>
    <mergeCell ref="B25:F25"/>
    <mergeCell ref="V22:Z22"/>
    <mergeCell ref="Q22:U22"/>
    <mergeCell ref="M23:P23"/>
    <mergeCell ref="A17:M17"/>
    <mergeCell ref="B12:B14"/>
    <mergeCell ref="Z15:AB15"/>
    <mergeCell ref="A22:A24"/>
    <mergeCell ref="B22:F24"/>
    <mergeCell ref="V7:Y7"/>
    <mergeCell ref="G7:M7"/>
    <mergeCell ref="G12:M14"/>
    <mergeCell ref="G22:K22"/>
    <mergeCell ref="G23:G24"/>
    <mergeCell ref="Z37:AE37"/>
    <mergeCell ref="Q38:R38"/>
    <mergeCell ref="M37:N37"/>
    <mergeCell ref="Z39:AE39"/>
    <mergeCell ref="U34:Y36"/>
    <mergeCell ref="U37:Y37"/>
    <mergeCell ref="S38:T38"/>
    <mergeCell ref="Q36:R36"/>
    <mergeCell ref="Z38:AE38"/>
    <mergeCell ref="S39:T39"/>
    <mergeCell ref="U38:Y38"/>
    <mergeCell ref="U39:Y39"/>
    <mergeCell ref="S36:T36"/>
    <mergeCell ref="Z34:AE36"/>
    <mergeCell ref="E45:F45"/>
    <mergeCell ref="G45:H45"/>
    <mergeCell ref="I44:J44"/>
    <mergeCell ref="M45:N45"/>
    <mergeCell ref="O45:P45"/>
    <mergeCell ref="I45:J45"/>
    <mergeCell ref="S43:T43"/>
    <mergeCell ref="I41:J41"/>
    <mergeCell ref="K40:L40"/>
    <mergeCell ref="O40:P40"/>
    <mergeCell ref="Q43:R43"/>
    <mergeCell ref="Q42:R42"/>
    <mergeCell ref="Q40:R40"/>
    <mergeCell ref="Q41:R41"/>
    <mergeCell ref="S45:T45"/>
    <mergeCell ref="U45:Y45"/>
    <mergeCell ref="C42:D42"/>
    <mergeCell ref="E42:F42"/>
    <mergeCell ref="G42:H42"/>
    <mergeCell ref="I42:J42"/>
    <mergeCell ref="K42:L42"/>
    <mergeCell ref="K45:L45"/>
    <mergeCell ref="O43:P43"/>
    <mergeCell ref="M42:N42"/>
    <mergeCell ref="O42:P42"/>
    <mergeCell ref="I43:J43"/>
    <mergeCell ref="G44:H44"/>
    <mergeCell ref="C44:D44"/>
    <mergeCell ref="E44:F44"/>
    <mergeCell ref="K44:L44"/>
    <mergeCell ref="K43:L43"/>
    <mergeCell ref="M43:N43"/>
    <mergeCell ref="G43:H43"/>
    <mergeCell ref="C43:D43"/>
    <mergeCell ref="E43:F43"/>
    <mergeCell ref="M44:N44"/>
    <mergeCell ref="N5:Q5"/>
    <mergeCell ref="N4:Y4"/>
    <mergeCell ref="R5:U5"/>
    <mergeCell ref="V5:Y5"/>
    <mergeCell ref="V6:Y6"/>
    <mergeCell ref="N6:Q6"/>
    <mergeCell ref="N7:Q7"/>
    <mergeCell ref="E40:F40"/>
    <mergeCell ref="G40:H40"/>
    <mergeCell ref="Q37:R37"/>
    <mergeCell ref="O38:P38"/>
    <mergeCell ref="M39:N39"/>
    <mergeCell ref="O36:P36"/>
    <mergeCell ref="Q39:R39"/>
    <mergeCell ref="Q13:S14"/>
    <mergeCell ref="G4:M5"/>
    <mergeCell ref="G6:M6"/>
    <mergeCell ref="M35:N36"/>
    <mergeCell ref="K35:L36"/>
    <mergeCell ref="M38:N38"/>
    <mergeCell ref="M40:N40"/>
    <mergeCell ref="K38:L38"/>
    <mergeCell ref="G37:H37"/>
    <mergeCell ref="N16:P16"/>
    <mergeCell ref="I40:J40"/>
    <mergeCell ref="K39:L39"/>
    <mergeCell ref="A4:A5"/>
    <mergeCell ref="B4:B5"/>
    <mergeCell ref="C4:F5"/>
    <mergeCell ref="A34:A36"/>
    <mergeCell ref="B34:B36"/>
    <mergeCell ref="C34:D36"/>
    <mergeCell ref="A28:F28"/>
    <mergeCell ref="A29:F29"/>
    <mergeCell ref="E34:F36"/>
    <mergeCell ref="B27:F27"/>
    <mergeCell ref="A12:A14"/>
    <mergeCell ref="C6:F6"/>
    <mergeCell ref="C7:F7"/>
    <mergeCell ref="C12:F14"/>
    <mergeCell ref="C15:F15"/>
    <mergeCell ref="C16:F16"/>
    <mergeCell ref="G16:M16"/>
    <mergeCell ref="O41:P41"/>
    <mergeCell ref="O37:P37"/>
    <mergeCell ref="Z41:AE41"/>
    <mergeCell ref="S41:T41"/>
    <mergeCell ref="U41:Y41"/>
    <mergeCell ref="K34:T34"/>
    <mergeCell ref="A8:M8"/>
    <mergeCell ref="N8:Q8"/>
    <mergeCell ref="I38:J38"/>
    <mergeCell ref="K41:L41"/>
    <mergeCell ref="M41:N41"/>
    <mergeCell ref="B26:F26"/>
    <mergeCell ref="H23:K23"/>
    <mergeCell ref="I34:J36"/>
    <mergeCell ref="C41:D41"/>
    <mergeCell ref="N17:P17"/>
    <mergeCell ref="E41:F41"/>
    <mergeCell ref="G41:H41"/>
    <mergeCell ref="G34:H36"/>
    <mergeCell ref="E37:F37"/>
    <mergeCell ref="K37:L37"/>
    <mergeCell ref="L23:L24"/>
    <mergeCell ref="G38:H38"/>
    <mergeCell ref="C40:D40"/>
    <mergeCell ref="A54:XFD54"/>
    <mergeCell ref="AB1:AE1"/>
    <mergeCell ref="Q44:R44"/>
    <mergeCell ref="S40:T40"/>
    <mergeCell ref="U40:Y40"/>
    <mergeCell ref="S42:T42"/>
    <mergeCell ref="AD3:AE3"/>
    <mergeCell ref="Z42:AE42"/>
    <mergeCell ref="Z43:AE43"/>
    <mergeCell ref="T17:V17"/>
    <mergeCell ref="Q17:S17"/>
    <mergeCell ref="Z17:AB17"/>
    <mergeCell ref="W17:Y17"/>
    <mergeCell ref="AC17:AE17"/>
    <mergeCell ref="AC12:AE14"/>
    <mergeCell ref="AC15:AE15"/>
    <mergeCell ref="AC16:AE16"/>
    <mergeCell ref="Z16:AB16"/>
    <mergeCell ref="Z44:AE44"/>
    <mergeCell ref="O44:P44"/>
    <mergeCell ref="S44:T44"/>
    <mergeCell ref="U44:Y44"/>
    <mergeCell ref="O35:T35"/>
    <mergeCell ref="U43:Y43"/>
    <mergeCell ref="T15:V15"/>
    <mergeCell ref="T16:V16"/>
    <mergeCell ref="Q16:S16"/>
    <mergeCell ref="G15:M15"/>
    <mergeCell ref="N15:P15"/>
    <mergeCell ref="V50:Z50"/>
    <mergeCell ref="B49:F49"/>
    <mergeCell ref="L49:P49"/>
    <mergeCell ref="V49:Z49"/>
    <mergeCell ref="Z45:AE45"/>
    <mergeCell ref="A45:D45"/>
    <mergeCell ref="Q45:R45"/>
    <mergeCell ref="L22:P22"/>
    <mergeCell ref="C37:D37"/>
    <mergeCell ref="C39:D39"/>
    <mergeCell ref="E39:F39"/>
    <mergeCell ref="G39:H39"/>
    <mergeCell ref="I37:J37"/>
    <mergeCell ref="I39:J39"/>
    <mergeCell ref="C38:D38"/>
    <mergeCell ref="E38:F38"/>
    <mergeCell ref="O39:P39"/>
    <mergeCell ref="U42:Y42"/>
    <mergeCell ref="S37:T37"/>
  </mergeCells>
  <phoneticPr fontId="3" type="noConversion"/>
  <pageMargins left="1.1811023622047245" right="0.39370078740157483" top="0.78740157480314965" bottom="0.78740157480314965" header="0.47244094488188981" footer="0.31496062992125984"/>
  <pageSetup paperSize="9" scale="35" orientation="landscape" verticalDpi="1200" r:id="rId1"/>
  <headerFooter alignWithMargins="0"/>
  <ignoredErrors>
    <ignoredError sqref="H28:AE28 N8 R8:Y8 Q17 T17 W17 E45:T45" formulaRange="1"/>
    <ignoredError sqref="AA29:AE29 G29:Z29 Z7:AE7 AA16:AB16 Z8:AE8 AA17:AB17 AD16:AE16 AD17:AE17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R18"/>
  <sheetViews>
    <sheetView view="pageBreakPreview" zoomScale="75" zoomScaleNormal="75" zoomScaleSheetLayoutView="75" workbookViewId="0">
      <selection activeCell="D26" sqref="D26"/>
    </sheetView>
  </sheetViews>
  <sheetFormatPr defaultRowHeight="12.75"/>
  <cols>
    <col min="1" max="1" width="39.5703125" customWidth="1"/>
    <col min="2" max="2" width="10.85546875" customWidth="1"/>
    <col min="3" max="3" width="18" customWidth="1"/>
    <col min="4" max="4" width="18.42578125" customWidth="1"/>
    <col min="5" max="5" width="18.7109375" customWidth="1"/>
    <col min="6" max="6" width="17.7109375" customWidth="1"/>
    <col min="7" max="7" width="16.28515625" customWidth="1"/>
    <col min="8" max="8" width="14" customWidth="1"/>
    <col min="9" max="9" width="14.85546875" customWidth="1"/>
    <col min="10" max="10" width="14" customWidth="1"/>
  </cols>
  <sheetData>
    <row r="1" spans="1:10">
      <c r="H1" s="412"/>
      <c r="I1" s="412"/>
      <c r="J1" s="412"/>
    </row>
    <row r="2" spans="1:10" ht="18.75">
      <c r="A2" s="80"/>
      <c r="I2" s="413" t="s">
        <v>393</v>
      </c>
      <c r="J2" s="413"/>
    </row>
    <row r="3" spans="1:10" ht="18.75">
      <c r="A3" s="272" t="s">
        <v>370</v>
      </c>
      <c r="B3" s="272"/>
      <c r="C3" s="272"/>
      <c r="D3" s="272"/>
      <c r="E3" s="272"/>
      <c r="F3" s="272"/>
      <c r="G3" s="272"/>
      <c r="H3" s="272"/>
      <c r="I3" s="272"/>
      <c r="J3" s="272"/>
    </row>
    <row r="4" spans="1:10" ht="18.75">
      <c r="A4" s="297" t="s">
        <v>366</v>
      </c>
      <c r="B4" s="297"/>
      <c r="C4" s="297"/>
      <c r="D4" s="297"/>
      <c r="E4" s="297"/>
      <c r="F4" s="297"/>
      <c r="G4" s="297"/>
      <c r="H4" s="297"/>
      <c r="I4" s="297"/>
      <c r="J4" s="297"/>
    </row>
    <row r="5" spans="1:10" ht="18.75" customHeight="1">
      <c r="A5" s="257" t="s">
        <v>177</v>
      </c>
      <c r="B5" s="255" t="s">
        <v>17</v>
      </c>
      <c r="C5" s="255" t="s">
        <v>399</v>
      </c>
      <c r="D5" s="255" t="s">
        <v>400</v>
      </c>
      <c r="E5" s="419" t="s">
        <v>401</v>
      </c>
      <c r="F5" s="255" t="s">
        <v>434</v>
      </c>
      <c r="G5" s="239" t="s">
        <v>367</v>
      </c>
      <c r="H5" s="240"/>
      <c r="I5" s="240"/>
      <c r="J5" s="241"/>
    </row>
    <row r="6" spans="1:10" ht="128.25" customHeight="1">
      <c r="A6" s="257"/>
      <c r="B6" s="256"/>
      <c r="C6" s="256"/>
      <c r="D6" s="256"/>
      <c r="E6" s="420"/>
      <c r="F6" s="256"/>
      <c r="G6" s="12" t="s">
        <v>142</v>
      </c>
      <c r="H6" s="12" t="s">
        <v>143</v>
      </c>
      <c r="I6" s="12" t="s">
        <v>144</v>
      </c>
      <c r="J6" s="12" t="s">
        <v>66</v>
      </c>
    </row>
    <row r="7" spans="1:10" ht="18.75">
      <c r="A7" s="6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</row>
    <row r="8" spans="1:10" ht="18.75" customHeight="1">
      <c r="A8" s="414" t="s">
        <v>369</v>
      </c>
      <c r="B8" s="415"/>
      <c r="C8" s="415"/>
      <c r="D8" s="415"/>
      <c r="E8" s="415"/>
      <c r="F8" s="415"/>
      <c r="G8" s="415"/>
      <c r="H8" s="415"/>
      <c r="I8" s="415"/>
      <c r="J8" s="416"/>
    </row>
    <row r="9" spans="1:10" ht="39.75" customHeight="1">
      <c r="A9" s="99" t="s">
        <v>371</v>
      </c>
      <c r="B9" s="147">
        <v>6000</v>
      </c>
      <c r="C9" s="95">
        <f>SUM(C11:C12)</f>
        <v>0</v>
      </c>
      <c r="D9" s="95">
        <f t="shared" ref="D9:J9" si="0">SUM(D11:D12)</f>
        <v>0</v>
      </c>
      <c r="E9" s="95">
        <f t="shared" si="0"/>
        <v>0</v>
      </c>
      <c r="F9" s="95">
        <f t="shared" si="0"/>
        <v>0</v>
      </c>
      <c r="G9" s="95">
        <f t="shared" si="0"/>
        <v>0</v>
      </c>
      <c r="H9" s="95">
        <f t="shared" si="0"/>
        <v>0</v>
      </c>
      <c r="I9" s="95">
        <f t="shared" si="0"/>
        <v>0</v>
      </c>
      <c r="J9" s="95">
        <f t="shared" si="0"/>
        <v>0</v>
      </c>
    </row>
    <row r="10" spans="1:10" ht="19.5" customHeight="1">
      <c r="A10" s="274" t="s">
        <v>373</v>
      </c>
      <c r="B10" s="417"/>
      <c r="C10" s="417"/>
      <c r="D10" s="417"/>
      <c r="E10" s="417"/>
      <c r="F10" s="417"/>
      <c r="G10" s="417"/>
      <c r="H10" s="417"/>
      <c r="I10" s="417"/>
      <c r="J10" s="418"/>
    </row>
    <row r="11" spans="1:10" ht="57" customHeight="1">
      <c r="A11" s="99" t="s">
        <v>374</v>
      </c>
      <c r="B11" s="147">
        <v>6010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37.5" customHeight="1">
      <c r="A12" s="99" t="s">
        <v>372</v>
      </c>
      <c r="B12" s="148">
        <v>6020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0</v>
      </c>
      <c r="J12" s="93"/>
    </row>
    <row r="13" spans="1:10" ht="18.75">
      <c r="A13" s="89"/>
      <c r="B13" s="89"/>
      <c r="C13" s="89"/>
      <c r="D13" s="89"/>
      <c r="E13" s="89"/>
      <c r="F13" s="150"/>
      <c r="G13" s="150"/>
      <c r="H13" s="150"/>
      <c r="I13" s="150"/>
      <c r="J13" s="150"/>
    </row>
    <row r="14" spans="1:10" ht="18.75">
      <c r="A14" s="89"/>
      <c r="B14" s="89"/>
      <c r="C14" s="89"/>
      <c r="D14" s="89"/>
      <c r="E14" s="89"/>
      <c r="F14" s="150"/>
      <c r="G14" s="150"/>
      <c r="H14" s="150"/>
      <c r="I14" s="150"/>
      <c r="J14" s="150"/>
    </row>
    <row r="15" spans="1:10" ht="18.75">
      <c r="A15" s="88"/>
      <c r="B15" s="74"/>
      <c r="C15" s="89"/>
      <c r="D15" s="89"/>
      <c r="E15" s="89"/>
      <c r="F15" s="89"/>
      <c r="G15" s="89"/>
      <c r="H15" s="89"/>
      <c r="I15" s="89"/>
      <c r="J15" s="89"/>
    </row>
    <row r="16" spans="1:10" ht="18.75">
      <c r="A16" s="215" t="s">
        <v>481</v>
      </c>
      <c r="B16" s="128"/>
      <c r="C16" s="292" t="s">
        <v>95</v>
      </c>
      <c r="D16" s="293"/>
      <c r="E16" s="293"/>
      <c r="F16" s="293"/>
      <c r="G16" s="129"/>
      <c r="H16" s="280" t="s">
        <v>460</v>
      </c>
      <c r="I16" s="280"/>
      <c r="J16" s="280"/>
    </row>
    <row r="17" spans="1:18" ht="18.75">
      <c r="A17" s="87" t="s">
        <v>71</v>
      </c>
      <c r="B17" s="89"/>
      <c r="C17" s="245" t="s">
        <v>72</v>
      </c>
      <c r="D17" s="245"/>
      <c r="E17" s="245"/>
      <c r="F17" s="245"/>
      <c r="G17" s="85"/>
      <c r="H17" s="246" t="s">
        <v>91</v>
      </c>
      <c r="I17" s="246"/>
      <c r="J17" s="246"/>
    </row>
    <row r="18" spans="1:18">
      <c r="R18" t="s">
        <v>465</v>
      </c>
    </row>
  </sheetData>
  <mergeCells count="17">
    <mergeCell ref="C17:F17"/>
    <mergeCell ref="H17:J17"/>
    <mergeCell ref="C16:F16"/>
    <mergeCell ref="H16:J16"/>
    <mergeCell ref="A3:J3"/>
    <mergeCell ref="A4:J4"/>
    <mergeCell ref="G5:J5"/>
    <mergeCell ref="A5:A6"/>
    <mergeCell ref="B5:B6"/>
    <mergeCell ref="C5:C6"/>
    <mergeCell ref="D5:D6"/>
    <mergeCell ref="E5:E6"/>
    <mergeCell ref="F5:F6"/>
    <mergeCell ref="H1:J1"/>
    <mergeCell ref="I2:J2"/>
    <mergeCell ref="A8:J8"/>
    <mergeCell ref="A10:J1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VII Статутн капіт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bux</cp:lastModifiedBy>
  <cp:lastPrinted>2018-12-14T12:58:32Z</cp:lastPrinted>
  <dcterms:created xsi:type="dcterms:W3CDTF">2003-03-13T16:00:22Z</dcterms:created>
  <dcterms:modified xsi:type="dcterms:W3CDTF">2018-12-14T12:59:34Z</dcterms:modified>
</cp:coreProperties>
</file>